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D29" i="2"/>
  <c r="J48"/>
  <c r="D97"/>
  <c r="E97"/>
  <c r="F97"/>
  <c r="G97"/>
  <c r="H97"/>
  <c r="I97"/>
  <c r="J97"/>
  <c r="G56"/>
  <c r="G70"/>
  <c r="J70" s="1"/>
  <c r="G68"/>
  <c r="G66" s="1"/>
  <c r="G35"/>
  <c r="G59"/>
  <c r="J162"/>
  <c r="J161"/>
  <c r="E160"/>
  <c r="J160" s="1"/>
  <c r="J159"/>
  <c r="J158"/>
  <c r="E157"/>
  <c r="J157" s="1"/>
  <c r="J156"/>
  <c r="J155"/>
  <c r="E154"/>
  <c r="J154" s="1"/>
  <c r="E153"/>
  <c r="J153" s="1"/>
  <c r="E152"/>
  <c r="J152" s="1"/>
  <c r="G147"/>
  <c r="G144" s="1"/>
  <c r="F147"/>
  <c r="F144" s="1"/>
  <c r="D147"/>
  <c r="D144" s="1"/>
  <c r="G146"/>
  <c r="G143" s="1"/>
  <c r="F146"/>
  <c r="F143" s="1"/>
  <c r="D146"/>
  <c r="G145"/>
  <c r="G142" s="1"/>
  <c r="F145"/>
  <c r="F142" s="1"/>
  <c r="D145"/>
  <c r="D142" s="1"/>
  <c r="J141"/>
  <c r="J140"/>
  <c r="J139"/>
  <c r="F138"/>
  <c r="J138" s="1"/>
  <c r="F137"/>
  <c r="J137" s="1"/>
  <c r="H136"/>
  <c r="G136"/>
  <c r="E136"/>
  <c r="D136"/>
  <c r="E135"/>
  <c r="J135" s="1"/>
  <c r="F134"/>
  <c r="F133" s="1"/>
  <c r="E134"/>
  <c r="I133"/>
  <c r="H133"/>
  <c r="G133"/>
  <c r="D133"/>
  <c r="F132"/>
  <c r="J132" s="1"/>
  <c r="F131"/>
  <c r="J131" s="1"/>
  <c r="H130"/>
  <c r="G130"/>
  <c r="E130"/>
  <c r="G129"/>
  <c r="J129" s="1"/>
  <c r="J128"/>
  <c r="I127"/>
  <c r="H127"/>
  <c r="G127"/>
  <c r="F127"/>
  <c r="E127"/>
  <c r="D127"/>
  <c r="J124"/>
  <c r="I123"/>
  <c r="H123"/>
  <c r="G123"/>
  <c r="F123"/>
  <c r="E123"/>
  <c r="D123"/>
  <c r="J122"/>
  <c r="H121"/>
  <c r="G121"/>
  <c r="F121"/>
  <c r="E121"/>
  <c r="E120"/>
  <c r="J120" s="1"/>
  <c r="H119"/>
  <c r="G119"/>
  <c r="F119"/>
  <c r="E119"/>
  <c r="F118"/>
  <c r="F117" s="1"/>
  <c r="E118"/>
  <c r="I117"/>
  <c r="H117"/>
  <c r="G117"/>
  <c r="D117"/>
  <c r="I116"/>
  <c r="I111" s="1"/>
  <c r="I106" s="1"/>
  <c r="I101" s="1"/>
  <c r="H116"/>
  <c r="G116"/>
  <c r="G111" s="1"/>
  <c r="G106" s="1"/>
  <c r="F116"/>
  <c r="F111" s="1"/>
  <c r="F106" s="1"/>
  <c r="F101" s="1"/>
  <c r="E116"/>
  <c r="E111" s="1"/>
  <c r="E106" s="1"/>
  <c r="E101" s="1"/>
  <c r="D116"/>
  <c r="I115"/>
  <c r="I110" s="1"/>
  <c r="I105" s="1"/>
  <c r="I100" s="1"/>
  <c r="H115"/>
  <c r="H110" s="1"/>
  <c r="H105" s="1"/>
  <c r="H100" s="1"/>
  <c r="D115"/>
  <c r="I114"/>
  <c r="I109" s="1"/>
  <c r="I104" s="1"/>
  <c r="I99" s="1"/>
  <c r="H114"/>
  <c r="G114"/>
  <c r="G109" s="1"/>
  <c r="G104" s="1"/>
  <c r="G99" s="1"/>
  <c r="E114"/>
  <c r="E109" s="1"/>
  <c r="E104" s="1"/>
  <c r="E99" s="1"/>
  <c r="D114"/>
  <c r="D109" s="1"/>
  <c r="I113"/>
  <c r="I108" s="1"/>
  <c r="I103" s="1"/>
  <c r="H113"/>
  <c r="G113"/>
  <c r="G108" s="1"/>
  <c r="G103" s="1"/>
  <c r="E113"/>
  <c r="E108" s="1"/>
  <c r="E103" s="1"/>
  <c r="D113"/>
  <c r="H111"/>
  <c r="H106" s="1"/>
  <c r="H101" s="1"/>
  <c r="H109"/>
  <c r="H104" s="1"/>
  <c r="H99" s="1"/>
  <c r="J93"/>
  <c r="H93"/>
  <c r="G93"/>
  <c r="F93"/>
  <c r="E92"/>
  <c r="J92" s="1"/>
  <c r="F90"/>
  <c r="J90" s="1"/>
  <c r="H89"/>
  <c r="G89"/>
  <c r="E89"/>
  <c r="J88"/>
  <c r="J87"/>
  <c r="I86"/>
  <c r="H86"/>
  <c r="G86"/>
  <c r="F86"/>
  <c r="J85"/>
  <c r="J84"/>
  <c r="J83"/>
  <c r="I82"/>
  <c r="H82"/>
  <c r="G82"/>
  <c r="F82"/>
  <c r="E82"/>
  <c r="D82"/>
  <c r="I81"/>
  <c r="H81"/>
  <c r="G81"/>
  <c r="F81"/>
  <c r="E81"/>
  <c r="D81"/>
  <c r="I80"/>
  <c r="H80"/>
  <c r="G80"/>
  <c r="F80"/>
  <c r="E80"/>
  <c r="D80"/>
  <c r="I79"/>
  <c r="I78" s="1"/>
  <c r="H79"/>
  <c r="H78" s="1"/>
  <c r="G79"/>
  <c r="G78" s="1"/>
  <c r="F79"/>
  <c r="F78" s="1"/>
  <c r="E79"/>
  <c r="E78" s="1"/>
  <c r="D79"/>
  <c r="J77"/>
  <c r="D76"/>
  <c r="J76" s="1"/>
  <c r="F75"/>
  <c r="F73" s="1"/>
  <c r="E75"/>
  <c r="J74"/>
  <c r="H73"/>
  <c r="G73"/>
  <c r="D73"/>
  <c r="J72"/>
  <c r="G71"/>
  <c r="F71"/>
  <c r="E71"/>
  <c r="D71"/>
  <c r="G69"/>
  <c r="F69"/>
  <c r="E69"/>
  <c r="D69"/>
  <c r="J68"/>
  <c r="E67"/>
  <c r="J67" s="1"/>
  <c r="F66"/>
  <c r="E66"/>
  <c r="D66"/>
  <c r="J65"/>
  <c r="G64"/>
  <c r="F64"/>
  <c r="E64"/>
  <c r="J63"/>
  <c r="H62"/>
  <c r="G62"/>
  <c r="F62"/>
  <c r="E62"/>
  <c r="D62"/>
  <c r="J61"/>
  <c r="J60"/>
  <c r="H59"/>
  <c r="F59"/>
  <c r="E59"/>
  <c r="E58"/>
  <c r="J58" s="1"/>
  <c r="I57"/>
  <c r="H57"/>
  <c r="G57"/>
  <c r="F57"/>
  <c r="D57"/>
  <c r="F56"/>
  <c r="F49" s="1"/>
  <c r="E56"/>
  <c r="I55"/>
  <c r="H55"/>
  <c r="G55"/>
  <c r="D55"/>
  <c r="I54"/>
  <c r="I41" s="1"/>
  <c r="I28" s="1"/>
  <c r="H54"/>
  <c r="H41" s="1"/>
  <c r="H28" s="1"/>
  <c r="G54"/>
  <c r="G41" s="1"/>
  <c r="G28" s="1"/>
  <c r="F54"/>
  <c r="I53"/>
  <c r="H53"/>
  <c r="H52" s="1"/>
  <c r="G53"/>
  <c r="G52" s="1"/>
  <c r="F53"/>
  <c r="F52" s="1"/>
  <c r="E53"/>
  <c r="E52" s="1"/>
  <c r="D53"/>
  <c r="I52"/>
  <c r="I51"/>
  <c r="H51"/>
  <c r="G51"/>
  <c r="F51"/>
  <c r="E51"/>
  <c r="E46" s="1"/>
  <c r="I50"/>
  <c r="I37" s="1"/>
  <c r="I32" s="1"/>
  <c r="H50"/>
  <c r="H37" s="1"/>
  <c r="G50"/>
  <c r="G45" s="1"/>
  <c r="F50"/>
  <c r="F37" s="1"/>
  <c r="E50"/>
  <c r="E37" s="1"/>
  <c r="E32" s="1"/>
  <c r="D50"/>
  <c r="I49"/>
  <c r="I36" s="1"/>
  <c r="H49"/>
  <c r="H44" s="1"/>
  <c r="D49"/>
  <c r="D44" s="1"/>
  <c r="I48"/>
  <c r="I35" s="1"/>
  <c r="I22" s="1"/>
  <c r="H48"/>
  <c r="F48"/>
  <c r="F43" s="1"/>
  <c r="D48"/>
  <c r="I45"/>
  <c r="E45"/>
  <c r="I43"/>
  <c r="F41"/>
  <c r="F28" s="1"/>
  <c r="E41"/>
  <c r="E28" s="1"/>
  <c r="D41"/>
  <c r="I40"/>
  <c r="I39" s="1"/>
  <c r="G37"/>
  <c r="G24" s="1"/>
  <c r="G18" s="1"/>
  <c r="D43" l="1"/>
  <c r="F55"/>
  <c r="J56"/>
  <c r="J59"/>
  <c r="J64"/>
  <c r="J79"/>
  <c r="J80"/>
  <c r="J81"/>
  <c r="J82"/>
  <c r="F89"/>
  <c r="H36"/>
  <c r="E40"/>
  <c r="E39" s="1"/>
  <c r="H47"/>
  <c r="F113"/>
  <c r="J113" s="1"/>
  <c r="F115"/>
  <c r="F110" s="1"/>
  <c r="F105" s="1"/>
  <c r="F100" s="1"/>
  <c r="J118"/>
  <c r="J119"/>
  <c r="F130"/>
  <c r="I30"/>
  <c r="G32"/>
  <c r="D36"/>
  <c r="D31" s="1"/>
  <c r="G40"/>
  <c r="G39" s="1"/>
  <c r="I44"/>
  <c r="I42" s="1"/>
  <c r="I47"/>
  <c r="J50"/>
  <c r="J53"/>
  <c r="J54"/>
  <c r="H112"/>
  <c r="H107" s="1"/>
  <c r="H102" s="1"/>
  <c r="E115"/>
  <c r="J121"/>
  <c r="E149"/>
  <c r="E91"/>
  <c r="J91" s="1"/>
  <c r="J116"/>
  <c r="J134"/>
  <c r="E151"/>
  <c r="J151" s="1"/>
  <c r="J75"/>
  <c r="J46"/>
  <c r="E38"/>
  <c r="J38" s="1"/>
  <c r="E33"/>
  <c r="J33" s="1"/>
  <c r="J41"/>
  <c r="H43"/>
  <c r="D45"/>
  <c r="D42" s="1"/>
  <c r="F45"/>
  <c r="H45"/>
  <c r="F47"/>
  <c r="J51"/>
  <c r="E55"/>
  <c r="J55" s="1"/>
  <c r="E57"/>
  <c r="J62"/>
  <c r="J71"/>
  <c r="E73"/>
  <c r="D78"/>
  <c r="J78" s="1"/>
  <c r="J86"/>
  <c r="J89"/>
  <c r="D111"/>
  <c r="J111" s="1"/>
  <c r="I112"/>
  <c r="I107" s="1"/>
  <c r="I102" s="1"/>
  <c r="G112"/>
  <c r="E117"/>
  <c r="J117" s="1"/>
  <c r="J123"/>
  <c r="J130"/>
  <c r="F136"/>
  <c r="E148"/>
  <c r="E150"/>
  <c r="J57"/>
  <c r="J136"/>
  <c r="J127"/>
  <c r="J69"/>
  <c r="J66"/>
  <c r="H32"/>
  <c r="H24"/>
  <c r="H18" s="1"/>
  <c r="E98"/>
  <c r="I31"/>
  <c r="I23"/>
  <c r="I17" s="1"/>
  <c r="F36"/>
  <c r="F44"/>
  <c r="G98"/>
  <c r="G21"/>
  <c r="I29"/>
  <c r="G22"/>
  <c r="E24"/>
  <c r="E18" s="1"/>
  <c r="I24"/>
  <c r="I18" s="1"/>
  <c r="F32"/>
  <c r="F24"/>
  <c r="F18" s="1"/>
  <c r="I98"/>
  <c r="I21"/>
  <c r="D23"/>
  <c r="E27"/>
  <c r="E26" s="1"/>
  <c r="I27"/>
  <c r="I26" s="1"/>
  <c r="D28"/>
  <c r="J28" s="1"/>
  <c r="D35"/>
  <c r="F35"/>
  <c r="H35"/>
  <c r="D37"/>
  <c r="D40"/>
  <c r="F40"/>
  <c r="H40"/>
  <c r="D47"/>
  <c r="D52"/>
  <c r="J52" s="1"/>
  <c r="D104"/>
  <c r="D106"/>
  <c r="D108"/>
  <c r="F108"/>
  <c r="F103" s="1"/>
  <c r="H108"/>
  <c r="H103" s="1"/>
  <c r="D110"/>
  <c r="D112"/>
  <c r="F114"/>
  <c r="F109" s="1"/>
  <c r="F104" s="1"/>
  <c r="F99" s="1"/>
  <c r="E133"/>
  <c r="J133" s="1"/>
  <c r="D143"/>
  <c r="J115" l="1"/>
  <c r="H23"/>
  <c r="H17" s="1"/>
  <c r="H31"/>
  <c r="G27"/>
  <c r="G26" s="1"/>
  <c r="G30"/>
  <c r="J149"/>
  <c r="E146"/>
  <c r="E110"/>
  <c r="E105" s="1"/>
  <c r="E100" s="1"/>
  <c r="E112"/>
  <c r="E107" s="1"/>
  <c r="E102" s="1"/>
  <c r="E48"/>
  <c r="E35" s="1"/>
  <c r="E25"/>
  <c r="J25" s="1"/>
  <c r="F42"/>
  <c r="H42"/>
  <c r="J150"/>
  <c r="E147"/>
  <c r="J73"/>
  <c r="E49"/>
  <c r="J148"/>
  <c r="E145"/>
  <c r="J109"/>
  <c r="F112"/>
  <c r="F107" s="1"/>
  <c r="F102" s="1"/>
  <c r="I16"/>
  <c r="J45"/>
  <c r="G47"/>
  <c r="G42"/>
  <c r="D107"/>
  <c r="H98"/>
  <c r="H21"/>
  <c r="D103"/>
  <c r="J108"/>
  <c r="D99"/>
  <c r="J99" s="1"/>
  <c r="J104"/>
  <c r="F39"/>
  <c r="F27"/>
  <c r="F26" s="1"/>
  <c r="D24"/>
  <c r="J37"/>
  <c r="D32"/>
  <c r="J32" s="1"/>
  <c r="F22"/>
  <c r="F16" s="1"/>
  <c r="F30"/>
  <c r="E19"/>
  <c r="J19" s="1"/>
  <c r="I20"/>
  <c r="I15"/>
  <c r="G15"/>
  <c r="D105"/>
  <c r="F98"/>
  <c r="F21"/>
  <c r="D101"/>
  <c r="J101" s="1"/>
  <c r="J106"/>
  <c r="H39"/>
  <c r="H27"/>
  <c r="H26" s="1"/>
  <c r="D39"/>
  <c r="J40"/>
  <c r="D27"/>
  <c r="H22"/>
  <c r="H16" s="1"/>
  <c r="H30"/>
  <c r="H29" s="1"/>
  <c r="D30"/>
  <c r="D22"/>
  <c r="D17"/>
  <c r="F23"/>
  <c r="F17" s="1"/>
  <c r="F31"/>
  <c r="G16"/>
  <c r="J114"/>
  <c r="J110" l="1"/>
  <c r="E43"/>
  <c r="J43" s="1"/>
  <c r="E143"/>
  <c r="J143" s="1"/>
  <c r="J146"/>
  <c r="E21"/>
  <c r="E15" s="1"/>
  <c r="J39"/>
  <c r="J112"/>
  <c r="I14"/>
  <c r="E142"/>
  <c r="J142" s="1"/>
  <c r="J145"/>
  <c r="E36"/>
  <c r="J36" s="1"/>
  <c r="E44"/>
  <c r="J44" s="1"/>
  <c r="E144"/>
  <c r="J144" s="1"/>
  <c r="J147"/>
  <c r="E47"/>
  <c r="G29"/>
  <c r="D26"/>
  <c r="J26" s="1"/>
  <c r="J27"/>
  <c r="J105"/>
  <c r="D100"/>
  <c r="J100" s="1"/>
  <c r="E22"/>
  <c r="E30"/>
  <c r="J103"/>
  <c r="D98"/>
  <c r="J98" s="1"/>
  <c r="D21"/>
  <c r="J107"/>
  <c r="D102"/>
  <c r="D16"/>
  <c r="J22"/>
  <c r="F20"/>
  <c r="F15"/>
  <c r="F14" s="1"/>
  <c r="J24"/>
  <c r="D18"/>
  <c r="J18" s="1"/>
  <c r="H20"/>
  <c r="H15"/>
  <c r="H14" s="1"/>
  <c r="J35"/>
  <c r="F29"/>
  <c r="E31" l="1"/>
  <c r="E23"/>
  <c r="E42"/>
  <c r="E29"/>
  <c r="J31"/>
  <c r="G20"/>
  <c r="E34"/>
  <c r="J34" s="1"/>
  <c r="J42"/>
  <c r="J102"/>
  <c r="D20"/>
  <c r="D15"/>
  <c r="J15" s="1"/>
  <c r="J21"/>
  <c r="E16"/>
  <c r="J16"/>
  <c r="J30"/>
  <c r="J29"/>
  <c r="E17" l="1"/>
  <c r="J23"/>
  <c r="E14"/>
  <c r="E20"/>
  <c r="J20" s="1"/>
  <c r="J17"/>
  <c r="D14"/>
  <c r="J14" s="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5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56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6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6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0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50,0 тыс. руб. возвращено в волость 16.06.2018</t>
        </r>
      </text>
    </comment>
    <comment ref="F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48,0 тыс. руб.  Измен. От 06.12.17</t>
        </r>
      </text>
    </comment>
    <comment ref="F9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мероприятие на сумму 100,0 тыс.руб. 16.06.2018
</t>
        </r>
      </text>
    </comment>
    <comment ref="E11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1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2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2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3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3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3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3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3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35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<sst xmlns="http://schemas.openxmlformats.org/spreadsheetml/2006/main" count="272" uniqueCount="89">
  <si>
    <t>Администрации Невельского района</t>
  </si>
  <si>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</si>
  <si>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</si>
  <si>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</si>
  <si>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</si>
  <si>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</si>
  <si>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</si>
  <si>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</si>
  <si>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</si>
  <si>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</si>
  <si>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</si>
  <si>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2016 год</t>
  </si>
  <si>
    <t>2017 год</t>
  </si>
  <si>
    <t>2018 год</t>
  </si>
  <si>
    <t>2019 год</t>
  </si>
  <si>
    <t>2020 год</t>
  </si>
  <si>
    <t>2021 год</t>
  </si>
  <si>
    <t>Всего: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</si>
  <si>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</si>
  <si>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</si>
  <si>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</si>
  <si>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</si>
  <si>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</si>
  <si>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</si>
  <si>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</si>
  <si>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</si>
  <si>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</si>
  <si>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</si>
  <si>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</si>
  <si>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</si>
  <si>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</si>
  <si>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</si>
  <si>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</si>
  <si>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</si>
  <si>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</si>
  <si>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</si>
  <si>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</si>
  <si>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r>
      <t xml:space="preserve">  </t>
    </r>
    <r>
      <rPr>
        <sz val="12"/>
        <color rgb="FF000000"/>
        <rFont val="Times New Roman"/>
        <family val="1"/>
        <charset val="204"/>
      </rPr>
      <t>Строительство и реконструкция, капитальный ремонт  объектов водоснабжения, систем водоотведения и очистки сточных вод</t>
    </r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</si>
  <si>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</si>
  <si>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</si>
  <si>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</si>
  <si>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</si>
  <si>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</si>
  <si>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 xml:space="preserve"> Обслуживание газопровода, находящего в собственности муниципального района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</si>
  <si>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</si>
  <si>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</si>
  <si>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</si>
  <si>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</si>
  <si>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Мероприятие 1.1.10</t>
  </si>
  <si>
    <r>
      <t xml:space="preserve"> </t>
    </r>
    <r>
      <rPr>
        <sz val="12"/>
        <color rgb="FF000000"/>
        <rFont val="Times New Roman"/>
        <family val="1"/>
        <charset val="204"/>
      </rPr>
  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  </r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</si>
  <si>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</si>
  <si>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</si>
  <si>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Мероприятие 1.1.13 Строительство газораспределительных сетей  д. Лехово, д. Борки, д. Лобок. (Проведение экспертизы проектно-сметной документации)</t>
  </si>
  <si>
    <t>Мероприятие 1.1.14 Иные межбюджетные трансферты на благоустройство территории ГП «Невель»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</si>
  <si>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</si>
  <si>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</si>
  <si>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</si>
  <si>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</si>
  <si>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</si>
  <si>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</si>
  <si>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</si>
  <si>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</si>
  <si>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</si>
  <si>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</si>
  <si>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</si>
  <si>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Мероприятия в рамках федеральной целевой программы «Жилище» на 2016-2020 годы</t>
  </si>
  <si>
    <t>Мероприятие 2.1.6</t>
  </si>
  <si>
    <t xml:space="preserve">Приобретение жилья для переселения граждан из жилых помещений, признанных в установленном порядке непригодными для проживания </t>
  </si>
  <si>
    <t>Мероприятие 2.1.7</t>
  </si>
  <si>
    <t xml:space="preserve"> Социальные выплаты молодым семьям  на приобретение жилья или строительство индивидуального жилого дома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</si>
  <si>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</si>
  <si>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</si>
  <si>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</si>
  <si>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</si>
  <si>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</si>
  <si>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</si>
  <si>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</si>
  <si>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Подпрограмма 3</t>
  </si>
  <si>
    <t>«Формирование современной городской среды»</t>
  </si>
  <si>
    <t>Основное мероприятие   3.1</t>
  </si>
  <si>
    <t>Мероприятие 3.1.1</t>
  </si>
  <si>
    <t>Осуществление расходов на благоустройство дворовых территорий многоквартирных домов</t>
  </si>
  <si>
    <t>Мероприятие 3.1.2</t>
  </si>
  <si>
    <t>Осуществление расходов на благоустройство территорий общего пользования</t>
  </si>
  <si>
    <t>Мероприятие 3.1.3</t>
  </si>
  <si>
    <t>Расходы по обустройству места массового отдыха населения (городского парка ГП "Невель")</t>
  </si>
  <si>
    <t>Мероприятие 1.1.15 Расходы на частичное обеспечение обязательств  по текущему ремонту объектов производственного назначения, находящегося в муниципальной собственности</t>
  </si>
  <si>
    <t xml:space="preserve">Приложение №1  к постановлению </t>
  </si>
  <si>
    <t>от  16.12.2019  №   673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</si>
</sst>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2"/>
  <sheetViews>
    <sheetView tabSelected="1" workbookViewId="0">
      <selection activeCell="A4" sqref="A4:J4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18.75">
      <c r="A1" s="17" t="s">
        <v>87</v>
      </c>
      <c r="B1" s="18"/>
      <c r="C1" s="18"/>
      <c r="D1" s="18"/>
      <c r="E1" s="18"/>
      <c r="F1" s="18"/>
      <c r="G1" s="18"/>
      <c r="H1" s="18"/>
      <c r="I1" s="18"/>
      <c r="J1" s="18"/>
    </row>
    <row r="2" spans="1:13" ht="18.75">
      <c r="A2" s="17" t="s">
        <v>0</v>
      </c>
      <c r="B2" s="18"/>
      <c r="C2" s="18"/>
      <c r="D2" s="18"/>
      <c r="E2" s="18"/>
      <c r="F2" s="18"/>
      <c r="G2" s="18"/>
      <c r="H2" s="18"/>
      <c r="I2" s="18"/>
      <c r="J2" s="18"/>
    </row>
    <row r="3" spans="1:13" ht="18.75">
      <c r="A3" s="41" t="s">
        <v>88</v>
      </c>
      <c r="B3" s="17"/>
      <c r="C3" s="17"/>
      <c r="D3" s="17"/>
      <c r="E3" s="17"/>
      <c r="F3" s="17"/>
      <c r="G3" s="17"/>
      <c r="H3" s="17"/>
      <c r="I3" s="17"/>
      <c r="J3" s="17"/>
    </row>
    <row r="4" spans="1:13" ht="18.7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</row>
    <row r="5" spans="1:13" ht="18.75">
      <c r="A5" s="17" t="s">
        <v>2</v>
      </c>
      <c r="B5" s="17"/>
      <c r="C5" s="17"/>
      <c r="D5" s="17"/>
      <c r="E5" s="17"/>
      <c r="F5" s="17"/>
      <c r="G5" s="17"/>
      <c r="H5" s="17"/>
      <c r="I5" s="17"/>
      <c r="J5" s="17"/>
    </row>
    <row r="6" spans="1:13" ht="18.75">
      <c r="A6" s="17" t="s">
        <v>3</v>
      </c>
      <c r="B6" s="17"/>
      <c r="C6" s="17"/>
      <c r="D6" s="17"/>
      <c r="E6" s="17"/>
      <c r="F6" s="17"/>
      <c r="G6" s="17"/>
      <c r="H6" s="17"/>
      <c r="I6" s="17"/>
      <c r="J6" s="17"/>
    </row>
    <row r="7" spans="1:13" ht="18.75">
      <c r="A7" s="17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5.75">
      <c r="A8" s="1"/>
    </row>
    <row r="9" spans="1:13" ht="60.75" customHeight="1">
      <c r="A9" s="24" t="s">
        <v>5</v>
      </c>
      <c r="B9" s="24"/>
      <c r="C9" s="24"/>
      <c r="D9" s="24"/>
      <c r="E9" s="24"/>
      <c r="F9" s="24"/>
      <c r="G9" s="24"/>
      <c r="H9" s="24"/>
      <c r="I9" s="24"/>
      <c r="J9" s="24"/>
    </row>
    <row r="10" spans="1:13" ht="23.25" customHeight="1">
      <c r="A10" s="25" t="s">
        <v>6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3" ht="80.25" customHeight="1">
      <c r="A11" s="26" t="s">
        <v>7</v>
      </c>
      <c r="B11" s="26" t="s">
        <v>8</v>
      </c>
      <c r="C11" s="26" t="s">
        <v>9</v>
      </c>
      <c r="D11" s="26" t="s">
        <v>10</v>
      </c>
      <c r="E11" s="26"/>
      <c r="F11" s="26"/>
      <c r="G11" s="26"/>
      <c r="H11" s="26"/>
      <c r="I11" s="26"/>
      <c r="J11" s="26"/>
    </row>
    <row r="12" spans="1:13" ht="36.75" customHeight="1">
      <c r="A12" s="26"/>
      <c r="B12" s="26"/>
      <c r="C12" s="26"/>
      <c r="D12" s="11" t="s">
        <v>11</v>
      </c>
      <c r="E12" s="11" t="s">
        <v>12</v>
      </c>
      <c r="F12" s="11" t="s">
        <v>13</v>
      </c>
      <c r="G12" s="2" t="s">
        <v>14</v>
      </c>
      <c r="H12" s="11" t="s">
        <v>15</v>
      </c>
      <c r="I12" s="11" t="s">
        <v>16</v>
      </c>
      <c r="J12" s="11" t="s">
        <v>17</v>
      </c>
    </row>
    <row r="13" spans="1:13" ht="20.25" customHeight="1">
      <c r="A13" s="3">
        <v>1</v>
      </c>
      <c r="B13" s="10">
        <v>2</v>
      </c>
      <c r="C13" s="3">
        <v>3</v>
      </c>
      <c r="D13" s="10">
        <v>4</v>
      </c>
      <c r="E13" s="10">
        <v>5</v>
      </c>
      <c r="F13" s="10">
        <v>6</v>
      </c>
      <c r="G13" s="4">
        <v>7</v>
      </c>
      <c r="H13" s="10">
        <v>8</v>
      </c>
      <c r="I13" s="10">
        <v>9</v>
      </c>
      <c r="J13" s="10"/>
    </row>
    <row r="14" spans="1:13" ht="30.75" customHeight="1">
      <c r="A14" s="19" t="s">
        <v>18</v>
      </c>
      <c r="B14" s="19" t="s">
        <v>19</v>
      </c>
      <c r="C14" s="7" t="s">
        <v>20</v>
      </c>
      <c r="D14" s="9">
        <f>SUM(D15:D19)</f>
        <v>22032.799999999999</v>
      </c>
      <c r="E14" s="12">
        <f t="shared" ref="E14:I14" si="0">SUM(E15:E19)</f>
        <v>25076.819000000003</v>
      </c>
      <c r="F14" s="9">
        <f t="shared" si="0"/>
        <v>18533.675999999999</v>
      </c>
      <c r="G14" s="13">
        <v>20762.8</v>
      </c>
      <c r="H14" s="9">
        <f t="shared" si="0"/>
        <v>8236</v>
      </c>
      <c r="I14" s="9">
        <f t="shared" si="0"/>
        <v>6545</v>
      </c>
      <c r="J14" s="9">
        <f>SUM(D14:I14)</f>
        <v>101187.09500000002</v>
      </c>
      <c r="M14" s="5"/>
    </row>
    <row r="15" spans="1:13" ht="36.75" customHeight="1">
      <c r="A15" s="19"/>
      <c r="B15" s="19"/>
      <c r="C15" s="7" t="s">
        <v>21</v>
      </c>
      <c r="D15" s="9">
        <f>D21</f>
        <v>8521.2000000000007</v>
      </c>
      <c r="E15" s="9">
        <f t="shared" ref="E15:I15" si="1">E21</f>
        <v>9672.1500000000015</v>
      </c>
      <c r="F15" s="9">
        <f t="shared" si="1"/>
        <v>3052.2845100000004</v>
      </c>
      <c r="G15" s="13">
        <f t="shared" si="1"/>
        <v>3618.4</v>
      </c>
      <c r="H15" s="9">
        <f t="shared" si="1"/>
        <v>2823</v>
      </c>
      <c r="I15" s="9">
        <f t="shared" si="1"/>
        <v>1882</v>
      </c>
      <c r="J15" s="9">
        <f>SUM(D15:I15)+0.1</f>
        <v>29569.134510000004</v>
      </c>
    </row>
    <row r="16" spans="1:13" ht="30.75" customHeight="1">
      <c r="A16" s="19"/>
      <c r="B16" s="19"/>
      <c r="C16" s="7" t="s">
        <v>22</v>
      </c>
      <c r="D16" s="9">
        <f>D22+D27</f>
        <v>6950.8</v>
      </c>
      <c r="E16" s="9">
        <f t="shared" ref="E16:I17" si="2">E22+E27</f>
        <v>4572.75</v>
      </c>
      <c r="F16" s="9">
        <f t="shared" si="2"/>
        <v>6008.6914899999992</v>
      </c>
      <c r="G16" s="13">
        <f t="shared" si="2"/>
        <v>9448.4000000000015</v>
      </c>
      <c r="H16" s="9">
        <f t="shared" si="2"/>
        <v>1142</v>
      </c>
      <c r="I16" s="9">
        <f t="shared" si="2"/>
        <v>1092</v>
      </c>
      <c r="J16" s="9">
        <f t="shared" ref="J16:J19" si="3">SUM(D16:I16)</f>
        <v>29214.641490000002</v>
      </c>
      <c r="K16" s="5"/>
      <c r="M16" s="5"/>
    </row>
    <row r="17" spans="1:13" ht="42" customHeight="1">
      <c r="A17" s="19"/>
      <c r="B17" s="19"/>
      <c r="C17" s="7" t="s">
        <v>23</v>
      </c>
      <c r="D17" s="9">
        <f>D23+D28</f>
        <v>5662.3</v>
      </c>
      <c r="E17" s="9">
        <f t="shared" si="2"/>
        <v>8675.9189999999999</v>
      </c>
      <c r="F17" s="9">
        <f t="shared" si="2"/>
        <v>6212.7000000000007</v>
      </c>
      <c r="G17" s="13">
        <v>7696</v>
      </c>
      <c r="H17" s="9">
        <f t="shared" si="2"/>
        <v>2271</v>
      </c>
      <c r="I17" s="9">
        <f t="shared" si="2"/>
        <v>1571</v>
      </c>
      <c r="J17" s="9">
        <f t="shared" si="3"/>
        <v>32088.919000000002</v>
      </c>
      <c r="M17" s="5"/>
    </row>
    <row r="18" spans="1:13" ht="43.5" customHeight="1">
      <c r="A18" s="19"/>
      <c r="B18" s="19"/>
      <c r="C18" s="7" t="s">
        <v>24</v>
      </c>
      <c r="D18" s="9">
        <f t="shared" ref="D18:I19" si="4">D24</f>
        <v>898.5</v>
      </c>
      <c r="E18" s="9">
        <f t="shared" si="4"/>
        <v>2151</v>
      </c>
      <c r="F18" s="9">
        <f t="shared" si="4"/>
        <v>3260</v>
      </c>
      <c r="G18" s="8">
        <f t="shared" si="4"/>
        <v>0</v>
      </c>
      <c r="H18" s="9">
        <f t="shared" si="4"/>
        <v>2000</v>
      </c>
      <c r="I18" s="9">
        <f t="shared" si="4"/>
        <v>2000</v>
      </c>
      <c r="J18" s="9">
        <f t="shared" si="3"/>
        <v>10309.5</v>
      </c>
      <c r="M18" s="5"/>
    </row>
    <row r="19" spans="1:13" ht="48" customHeight="1">
      <c r="A19" s="19"/>
      <c r="B19" s="19"/>
      <c r="C19" s="7" t="s">
        <v>25</v>
      </c>
      <c r="D19" s="9"/>
      <c r="E19" s="9">
        <f t="shared" si="4"/>
        <v>5</v>
      </c>
      <c r="F19" s="9"/>
      <c r="G19" s="8"/>
      <c r="H19" s="9"/>
      <c r="I19" s="9"/>
      <c r="J19" s="9">
        <f t="shared" si="3"/>
        <v>5</v>
      </c>
    </row>
    <row r="20" spans="1:13" ht="16.5" customHeight="1">
      <c r="A20" s="20"/>
      <c r="B20" s="19" t="s">
        <v>26</v>
      </c>
      <c r="C20" s="7" t="s">
        <v>20</v>
      </c>
      <c r="D20" s="9">
        <f>SUM(D21:D24)</f>
        <v>21846.799999999999</v>
      </c>
      <c r="E20" s="9">
        <f>SUM(E21:E25)</f>
        <v>25076.819000000003</v>
      </c>
      <c r="F20" s="9">
        <f t="shared" ref="F20:I20" si="5">SUM(F21:F24)</f>
        <v>18383.675999999999</v>
      </c>
      <c r="G20" s="13">
        <f t="shared" si="5"/>
        <v>20362.800000000003</v>
      </c>
      <c r="H20" s="9">
        <f t="shared" si="5"/>
        <v>8036</v>
      </c>
      <c r="I20" s="9">
        <f t="shared" si="5"/>
        <v>6395</v>
      </c>
      <c r="J20" s="9">
        <f>SUM(D20:I20)</f>
        <v>100101.095</v>
      </c>
    </row>
    <row r="21" spans="1:13" ht="31.5">
      <c r="A21" s="20"/>
      <c r="B21" s="19"/>
      <c r="C21" s="7" t="s">
        <v>21</v>
      </c>
      <c r="D21" s="9">
        <f>D103</f>
        <v>8521.2000000000007</v>
      </c>
      <c r="E21" s="9">
        <f>E103+E146</f>
        <v>9672.1500000000015</v>
      </c>
      <c r="F21" s="9">
        <f t="shared" ref="F21" si="6">F103</f>
        <v>3052.2845100000004</v>
      </c>
      <c r="G21" s="13">
        <f>G103</f>
        <v>3618.4</v>
      </c>
      <c r="H21" s="9">
        <f>H103</f>
        <v>2823</v>
      </c>
      <c r="I21" s="9">
        <f>I103</f>
        <v>1882</v>
      </c>
      <c r="J21" s="9">
        <f t="shared" ref="J21:J28" si="7">SUM(D21:I21)</f>
        <v>29569.034510000005</v>
      </c>
    </row>
    <row r="22" spans="1:13" ht="31.5">
      <c r="A22" s="20"/>
      <c r="B22" s="19"/>
      <c r="C22" s="7" t="s">
        <v>22</v>
      </c>
      <c r="D22" s="9">
        <f>D35+D104</f>
        <v>6764.8</v>
      </c>
      <c r="E22" s="9">
        <f>E35+E104+E147</f>
        <v>4572.75</v>
      </c>
      <c r="F22" s="9">
        <f>F35+F104</f>
        <v>5908.6914899999992</v>
      </c>
      <c r="G22" s="13">
        <f>G35+G104</f>
        <v>9198.4000000000015</v>
      </c>
      <c r="H22" s="9">
        <f>H35+H104</f>
        <v>942</v>
      </c>
      <c r="I22" s="9">
        <f>I35+I104</f>
        <v>942</v>
      </c>
      <c r="J22" s="9">
        <f t="shared" si="7"/>
        <v>28328.641490000002</v>
      </c>
    </row>
    <row r="23" spans="1:13" ht="31.5">
      <c r="A23" s="20"/>
      <c r="B23" s="19"/>
      <c r="C23" s="7" t="s">
        <v>27</v>
      </c>
      <c r="D23" s="9">
        <f>D36+D115</f>
        <v>5662.3</v>
      </c>
      <c r="E23" s="9">
        <f>E36+E115</f>
        <v>8675.9189999999999</v>
      </c>
      <c r="F23" s="9">
        <f>F36+F115</f>
        <v>6162.7000000000007</v>
      </c>
      <c r="G23" s="13">
        <v>7546</v>
      </c>
      <c r="H23" s="9">
        <f>H36+H115</f>
        <v>2271</v>
      </c>
      <c r="I23" s="9">
        <f>I36+I115</f>
        <v>1571</v>
      </c>
      <c r="J23" s="9">
        <f t="shared" si="7"/>
        <v>31888.919000000002</v>
      </c>
    </row>
    <row r="24" spans="1:13" ht="32.25" customHeight="1">
      <c r="A24" s="20"/>
      <c r="B24" s="19"/>
      <c r="C24" s="7" t="s">
        <v>24</v>
      </c>
      <c r="D24" s="9">
        <f t="shared" ref="D24:I24" si="8">D37+D111</f>
        <v>898.5</v>
      </c>
      <c r="E24" s="9">
        <f t="shared" si="8"/>
        <v>2151</v>
      </c>
      <c r="F24" s="9">
        <f t="shared" si="8"/>
        <v>3260</v>
      </c>
      <c r="G24" s="8">
        <f t="shared" si="8"/>
        <v>0</v>
      </c>
      <c r="H24" s="9">
        <f t="shared" si="8"/>
        <v>2000</v>
      </c>
      <c r="I24" s="9">
        <f t="shared" si="8"/>
        <v>2000</v>
      </c>
      <c r="J24" s="9">
        <f t="shared" si="7"/>
        <v>10309.5</v>
      </c>
    </row>
    <row r="25" spans="1:13" ht="48.75" customHeight="1">
      <c r="A25" s="20"/>
      <c r="B25" s="19"/>
      <c r="C25" s="7" t="s">
        <v>25</v>
      </c>
      <c r="D25" s="9"/>
      <c r="E25" s="9">
        <f>E33</f>
        <v>5</v>
      </c>
      <c r="F25" s="9"/>
      <c r="G25" s="8"/>
      <c r="H25" s="9"/>
      <c r="I25" s="9"/>
      <c r="J25" s="9">
        <f t="shared" si="7"/>
        <v>5</v>
      </c>
    </row>
    <row r="26" spans="1:13" ht="22.5" customHeight="1">
      <c r="A26" s="21"/>
      <c r="B26" s="21" t="s">
        <v>28</v>
      </c>
      <c r="C26" s="7" t="s">
        <v>20</v>
      </c>
      <c r="D26" s="9">
        <f>D27+D28</f>
        <v>186</v>
      </c>
      <c r="E26" s="9">
        <f t="shared" ref="E26:I26" si="9">E27+E28</f>
        <v>0</v>
      </c>
      <c r="F26" s="9">
        <f t="shared" si="9"/>
        <v>150</v>
      </c>
      <c r="G26" s="8">
        <f t="shared" si="9"/>
        <v>400</v>
      </c>
      <c r="H26" s="9">
        <f t="shared" si="9"/>
        <v>200</v>
      </c>
      <c r="I26" s="9">
        <f t="shared" si="9"/>
        <v>150</v>
      </c>
      <c r="J26" s="9">
        <f t="shared" si="7"/>
        <v>1086</v>
      </c>
    </row>
    <row r="27" spans="1:13" ht="33.75" customHeight="1">
      <c r="A27" s="22"/>
      <c r="B27" s="22"/>
      <c r="C27" s="7" t="s">
        <v>22</v>
      </c>
      <c r="D27" s="9">
        <f>D40</f>
        <v>186</v>
      </c>
      <c r="E27" s="9">
        <f t="shared" ref="E27:I28" si="10">E40</f>
        <v>0</v>
      </c>
      <c r="F27" s="9">
        <f t="shared" si="10"/>
        <v>100</v>
      </c>
      <c r="G27" s="8">
        <f t="shared" si="10"/>
        <v>250</v>
      </c>
      <c r="H27" s="9">
        <f t="shared" si="10"/>
        <v>200</v>
      </c>
      <c r="I27" s="9">
        <f t="shared" si="10"/>
        <v>150</v>
      </c>
      <c r="J27" s="9">
        <f t="shared" si="7"/>
        <v>886</v>
      </c>
    </row>
    <row r="28" spans="1:13" ht="48.75" customHeight="1">
      <c r="A28" s="23"/>
      <c r="B28" s="23"/>
      <c r="C28" s="7" t="s">
        <v>27</v>
      </c>
      <c r="D28" s="9">
        <f>D41</f>
        <v>0</v>
      </c>
      <c r="E28" s="9">
        <f t="shared" si="10"/>
        <v>0</v>
      </c>
      <c r="F28" s="9">
        <f t="shared" si="10"/>
        <v>50</v>
      </c>
      <c r="G28" s="8">
        <f t="shared" si="10"/>
        <v>150</v>
      </c>
      <c r="H28" s="9">
        <f t="shared" si="10"/>
        <v>0</v>
      </c>
      <c r="I28" s="9">
        <f t="shared" si="10"/>
        <v>0</v>
      </c>
      <c r="J28" s="9">
        <f t="shared" si="7"/>
        <v>200</v>
      </c>
    </row>
    <row r="29" spans="1:13" ht="26.25" customHeight="1">
      <c r="A29" s="7" t="s">
        <v>29</v>
      </c>
      <c r="B29" s="20" t="s">
        <v>19</v>
      </c>
      <c r="C29" s="7" t="s">
        <v>20</v>
      </c>
      <c r="D29" s="9">
        <f>D30+D31+D32+D33</f>
        <v>8314.7999999999993</v>
      </c>
      <c r="E29" s="9">
        <f t="shared" ref="E29:I29" si="11">E30+E31+E32+E33</f>
        <v>10786</v>
      </c>
      <c r="F29" s="9">
        <f t="shared" si="11"/>
        <v>8701.9760000000006</v>
      </c>
      <c r="G29" s="13">
        <f t="shared" si="11"/>
        <v>11902.1</v>
      </c>
      <c r="H29" s="9">
        <f t="shared" si="11"/>
        <v>2221</v>
      </c>
      <c r="I29" s="9">
        <f t="shared" si="11"/>
        <v>1471</v>
      </c>
      <c r="J29" s="9">
        <f>SUM(D29:I29)</f>
        <v>43396.875999999997</v>
      </c>
    </row>
    <row r="30" spans="1:13" ht="37.5" customHeight="1">
      <c r="A30" s="19" t="s">
        <v>30</v>
      </c>
      <c r="B30" s="20"/>
      <c r="C30" s="7" t="s">
        <v>22</v>
      </c>
      <c r="D30" s="9">
        <f>D35+D40</f>
        <v>3533</v>
      </c>
      <c r="E30" s="9">
        <f t="shared" ref="E30:I31" si="12">E35+E40</f>
        <v>3399.7</v>
      </c>
      <c r="F30" s="9">
        <f t="shared" si="12"/>
        <v>3561.1759999999999</v>
      </c>
      <c r="G30" s="8">
        <f t="shared" si="12"/>
        <v>5688.1</v>
      </c>
      <c r="H30" s="9">
        <f t="shared" si="12"/>
        <v>200</v>
      </c>
      <c r="I30" s="9">
        <f t="shared" si="12"/>
        <v>150</v>
      </c>
      <c r="J30" s="9">
        <f t="shared" ref="J30:J33" si="13">SUM(D30:I30)</f>
        <v>16531.976000000002</v>
      </c>
    </row>
    <row r="31" spans="1:13" ht="31.5">
      <c r="A31" s="19"/>
      <c r="B31" s="20"/>
      <c r="C31" s="7" t="s">
        <v>27</v>
      </c>
      <c r="D31" s="9">
        <f>D36+D41</f>
        <v>4683.3</v>
      </c>
      <c r="E31" s="9">
        <f t="shared" si="12"/>
        <v>7230.3</v>
      </c>
      <c r="F31" s="9">
        <f t="shared" si="12"/>
        <v>4930.8</v>
      </c>
      <c r="G31" s="13">
        <v>6214</v>
      </c>
      <c r="H31" s="9">
        <f t="shared" si="12"/>
        <v>2021</v>
      </c>
      <c r="I31" s="9">
        <f t="shared" si="12"/>
        <v>1321</v>
      </c>
      <c r="J31" s="9">
        <f t="shared" si="13"/>
        <v>26400.400000000001</v>
      </c>
    </row>
    <row r="32" spans="1:13" ht="31.5">
      <c r="A32" s="19"/>
      <c r="B32" s="20"/>
      <c r="C32" s="7" t="s">
        <v>24</v>
      </c>
      <c r="D32" s="9">
        <f>D37</f>
        <v>98.5</v>
      </c>
      <c r="E32" s="9">
        <f t="shared" ref="E32:I32" si="14">E37</f>
        <v>151</v>
      </c>
      <c r="F32" s="9">
        <f t="shared" si="14"/>
        <v>210</v>
      </c>
      <c r="G32" s="8">
        <f t="shared" si="14"/>
        <v>0</v>
      </c>
      <c r="H32" s="9">
        <f t="shared" si="14"/>
        <v>0</v>
      </c>
      <c r="I32" s="9">
        <f t="shared" si="14"/>
        <v>0</v>
      </c>
      <c r="J32" s="9">
        <f t="shared" si="13"/>
        <v>459.5</v>
      </c>
    </row>
    <row r="33" spans="1:10" ht="50.25" customHeight="1">
      <c r="A33" s="19"/>
      <c r="B33" s="20"/>
      <c r="C33" s="7" t="s">
        <v>25</v>
      </c>
      <c r="D33" s="9"/>
      <c r="E33" s="9">
        <f t="shared" ref="E33" si="15">E46</f>
        <v>5</v>
      </c>
      <c r="F33" s="9"/>
      <c r="G33" s="8"/>
      <c r="H33" s="9"/>
      <c r="I33" s="9"/>
      <c r="J33" s="9">
        <f t="shared" si="13"/>
        <v>5</v>
      </c>
    </row>
    <row r="34" spans="1:10" ht="30.75" customHeight="1">
      <c r="A34" s="30"/>
      <c r="B34" s="19" t="s">
        <v>26</v>
      </c>
      <c r="C34" s="7" t="s">
        <v>20</v>
      </c>
      <c r="D34" s="9">
        <v>8128.8</v>
      </c>
      <c r="E34" s="9">
        <f t="shared" ref="E34" si="16">E42</f>
        <v>10786</v>
      </c>
      <c r="F34" s="9">
        <v>8552</v>
      </c>
      <c r="G34" s="13">
        <v>11502.1</v>
      </c>
      <c r="H34" s="9">
        <v>2021</v>
      </c>
      <c r="I34" s="9">
        <v>1321</v>
      </c>
      <c r="J34" s="9">
        <f>SUM(D34:I34)</f>
        <v>42310.9</v>
      </c>
    </row>
    <row r="35" spans="1:10" ht="39" customHeight="1">
      <c r="A35" s="30"/>
      <c r="B35" s="19"/>
      <c r="C35" s="7" t="s">
        <v>22</v>
      </c>
      <c r="D35" s="9">
        <f>D48</f>
        <v>3347</v>
      </c>
      <c r="E35" s="9">
        <f t="shared" ref="E35:I37" si="17">E48</f>
        <v>3399.7</v>
      </c>
      <c r="F35" s="9">
        <f t="shared" si="17"/>
        <v>3461.1759999999999</v>
      </c>
      <c r="G35" s="8">
        <f t="shared" si="17"/>
        <v>5438.1</v>
      </c>
      <c r="H35" s="9">
        <f t="shared" si="17"/>
        <v>0</v>
      </c>
      <c r="I35" s="9">
        <f t="shared" si="17"/>
        <v>0</v>
      </c>
      <c r="J35" s="9">
        <f t="shared" ref="J35:J38" si="18">SUM(D35:I35)</f>
        <v>15645.976000000001</v>
      </c>
    </row>
    <row r="36" spans="1:10" ht="50.25" customHeight="1">
      <c r="A36" s="30"/>
      <c r="B36" s="19"/>
      <c r="C36" s="7" t="s">
        <v>27</v>
      </c>
      <c r="D36" s="9">
        <f>D49</f>
        <v>4683.3</v>
      </c>
      <c r="E36" s="9">
        <f t="shared" si="17"/>
        <v>7230.3</v>
      </c>
      <c r="F36" s="9">
        <f t="shared" si="17"/>
        <v>4880.8</v>
      </c>
      <c r="G36" s="13">
        <v>6064</v>
      </c>
      <c r="H36" s="9">
        <f t="shared" si="17"/>
        <v>2021</v>
      </c>
      <c r="I36" s="9">
        <f t="shared" si="17"/>
        <v>1321</v>
      </c>
      <c r="J36" s="9">
        <f t="shared" si="18"/>
        <v>26200.400000000001</v>
      </c>
    </row>
    <row r="37" spans="1:10" ht="45.75" customHeight="1">
      <c r="A37" s="30"/>
      <c r="B37" s="19"/>
      <c r="C37" s="7" t="s">
        <v>24</v>
      </c>
      <c r="D37" s="9">
        <f>D50</f>
        <v>98.5</v>
      </c>
      <c r="E37" s="9">
        <f t="shared" si="17"/>
        <v>151</v>
      </c>
      <c r="F37" s="9">
        <f t="shared" si="17"/>
        <v>210</v>
      </c>
      <c r="G37" s="8">
        <f t="shared" si="17"/>
        <v>0</v>
      </c>
      <c r="H37" s="9">
        <f t="shared" si="17"/>
        <v>0</v>
      </c>
      <c r="I37" s="9">
        <f t="shared" si="17"/>
        <v>0</v>
      </c>
      <c r="J37" s="9">
        <f t="shared" si="18"/>
        <v>459.5</v>
      </c>
    </row>
    <row r="38" spans="1:10" ht="52.5" customHeight="1">
      <c r="A38" s="30"/>
      <c r="B38" s="19"/>
      <c r="C38" s="7" t="s">
        <v>25</v>
      </c>
      <c r="D38" s="9"/>
      <c r="E38" s="9">
        <f>E46</f>
        <v>5</v>
      </c>
      <c r="F38" s="9"/>
      <c r="G38" s="8"/>
      <c r="H38" s="9"/>
      <c r="I38" s="9"/>
      <c r="J38" s="9">
        <f t="shared" si="18"/>
        <v>5</v>
      </c>
    </row>
    <row r="39" spans="1:10" ht="25.5" customHeight="1">
      <c r="A39" s="31"/>
      <c r="B39" s="27" t="s">
        <v>28</v>
      </c>
      <c r="C39" s="7" t="s">
        <v>20</v>
      </c>
      <c r="D39" s="9">
        <f>D40+D41</f>
        <v>186</v>
      </c>
      <c r="E39" s="9">
        <f t="shared" ref="E39:I39" si="19">E40+E41</f>
        <v>0</v>
      </c>
      <c r="F39" s="9">
        <f t="shared" si="19"/>
        <v>150</v>
      </c>
      <c r="G39" s="8">
        <f t="shared" si="19"/>
        <v>400</v>
      </c>
      <c r="H39" s="9">
        <f t="shared" si="19"/>
        <v>200</v>
      </c>
      <c r="I39" s="9">
        <f t="shared" si="19"/>
        <v>150</v>
      </c>
      <c r="J39" s="9">
        <f>SUM(D39:I39)</f>
        <v>1086</v>
      </c>
    </row>
    <row r="40" spans="1:10" ht="45.75" customHeight="1">
      <c r="A40" s="32"/>
      <c r="B40" s="28"/>
      <c r="C40" s="7" t="s">
        <v>22</v>
      </c>
      <c r="D40" s="9">
        <f>D53</f>
        <v>186</v>
      </c>
      <c r="E40" s="9">
        <f t="shared" ref="E40:I41" si="20">E53</f>
        <v>0</v>
      </c>
      <c r="F40" s="9">
        <f t="shared" si="20"/>
        <v>100</v>
      </c>
      <c r="G40" s="8">
        <f t="shared" si="20"/>
        <v>250</v>
      </c>
      <c r="H40" s="9">
        <f t="shared" si="20"/>
        <v>200</v>
      </c>
      <c r="I40" s="9">
        <f t="shared" si="20"/>
        <v>150</v>
      </c>
      <c r="J40" s="9">
        <f t="shared" ref="J40:J41" si="21">SUM(D40:I40)</f>
        <v>886</v>
      </c>
    </row>
    <row r="41" spans="1:10" ht="43.5" customHeight="1">
      <c r="A41" s="33"/>
      <c r="B41" s="29"/>
      <c r="C41" s="7" t="s">
        <v>23</v>
      </c>
      <c r="D41" s="9">
        <f>D54</f>
        <v>0</v>
      </c>
      <c r="E41" s="9">
        <f t="shared" si="20"/>
        <v>0</v>
      </c>
      <c r="F41" s="9">
        <f t="shared" si="20"/>
        <v>50</v>
      </c>
      <c r="G41" s="8">
        <f t="shared" si="20"/>
        <v>150</v>
      </c>
      <c r="H41" s="9">
        <f t="shared" si="20"/>
        <v>0</v>
      </c>
      <c r="I41" s="9">
        <f t="shared" si="20"/>
        <v>0</v>
      </c>
      <c r="J41" s="9">
        <f t="shared" si="21"/>
        <v>200</v>
      </c>
    </row>
    <row r="42" spans="1:10" ht="36" customHeight="1">
      <c r="A42" s="19" t="s">
        <v>31</v>
      </c>
      <c r="B42" s="20" t="s">
        <v>19</v>
      </c>
      <c r="C42" s="7" t="s">
        <v>20</v>
      </c>
      <c r="D42" s="9">
        <f>D43+D44+D45+D46</f>
        <v>8314.7999999999993</v>
      </c>
      <c r="E42" s="9">
        <f t="shared" ref="E42:I42" si="22">E43+E44+E45+E46</f>
        <v>10786</v>
      </c>
      <c r="F42" s="9">
        <f t="shared" si="22"/>
        <v>8701.9760000000006</v>
      </c>
      <c r="G42" s="13">
        <f t="shared" si="22"/>
        <v>11902.1</v>
      </c>
      <c r="H42" s="9">
        <f t="shared" si="22"/>
        <v>2221</v>
      </c>
      <c r="I42" s="9">
        <f t="shared" si="22"/>
        <v>1471</v>
      </c>
      <c r="J42" s="9">
        <f>SUM(D42:I42)</f>
        <v>43396.875999999997</v>
      </c>
    </row>
    <row r="43" spans="1:10" ht="33.75" customHeight="1">
      <c r="A43" s="19"/>
      <c r="B43" s="20"/>
      <c r="C43" s="7" t="s">
        <v>22</v>
      </c>
      <c r="D43" s="9">
        <f>D48+D53</f>
        <v>3533</v>
      </c>
      <c r="E43" s="9">
        <f t="shared" ref="E43:I44" si="23">E48+E53</f>
        <v>3399.7</v>
      </c>
      <c r="F43" s="9">
        <f t="shared" si="23"/>
        <v>3561.1759999999999</v>
      </c>
      <c r="G43" s="8">
        <v>5688.1</v>
      </c>
      <c r="H43" s="9">
        <f t="shared" si="23"/>
        <v>200</v>
      </c>
      <c r="I43" s="9">
        <f t="shared" si="23"/>
        <v>150</v>
      </c>
      <c r="J43" s="9">
        <f t="shared" ref="J43:J46" si="24">SUM(D43:I43)</f>
        <v>16531.976000000002</v>
      </c>
    </row>
    <row r="44" spans="1:10" ht="38.25" customHeight="1">
      <c r="A44" s="19"/>
      <c r="B44" s="20"/>
      <c r="C44" s="7" t="s">
        <v>27</v>
      </c>
      <c r="D44" s="9">
        <f>D49+D54</f>
        <v>4683.3</v>
      </c>
      <c r="E44" s="9">
        <f t="shared" si="23"/>
        <v>7230.3</v>
      </c>
      <c r="F44" s="9">
        <f t="shared" si="23"/>
        <v>4930.8</v>
      </c>
      <c r="G44" s="13">
        <v>6214</v>
      </c>
      <c r="H44" s="9">
        <f t="shared" si="23"/>
        <v>2021</v>
      </c>
      <c r="I44" s="9">
        <f t="shared" si="23"/>
        <v>1321</v>
      </c>
      <c r="J44" s="9">
        <f t="shared" si="24"/>
        <v>26400.400000000001</v>
      </c>
    </row>
    <row r="45" spans="1:10" ht="42" customHeight="1">
      <c r="A45" s="19"/>
      <c r="B45" s="20"/>
      <c r="C45" s="7" t="s">
        <v>24</v>
      </c>
      <c r="D45" s="9">
        <f t="shared" ref="D45:I46" si="25">D50</f>
        <v>98.5</v>
      </c>
      <c r="E45" s="9">
        <f t="shared" si="25"/>
        <v>151</v>
      </c>
      <c r="F45" s="9">
        <f t="shared" si="25"/>
        <v>210</v>
      </c>
      <c r="G45" s="8">
        <f t="shared" si="25"/>
        <v>0</v>
      </c>
      <c r="H45" s="9">
        <f t="shared" si="25"/>
        <v>0</v>
      </c>
      <c r="I45" s="9">
        <f t="shared" si="25"/>
        <v>0</v>
      </c>
      <c r="J45" s="9">
        <f t="shared" si="24"/>
        <v>459.5</v>
      </c>
    </row>
    <row r="46" spans="1:10" ht="53.25" customHeight="1">
      <c r="A46" s="19"/>
      <c r="B46" s="20"/>
      <c r="C46" s="7" t="s">
        <v>25</v>
      </c>
      <c r="D46" s="9"/>
      <c r="E46" s="9">
        <f t="shared" si="25"/>
        <v>5</v>
      </c>
      <c r="F46" s="9"/>
      <c r="G46" s="8"/>
      <c r="H46" s="9"/>
      <c r="I46" s="9"/>
      <c r="J46" s="9">
        <f t="shared" si="24"/>
        <v>5</v>
      </c>
    </row>
    <row r="47" spans="1:10" ht="15" customHeight="1">
      <c r="A47" s="20"/>
      <c r="B47" s="19" t="s">
        <v>26</v>
      </c>
      <c r="C47" s="7" t="s">
        <v>20</v>
      </c>
      <c r="D47" s="9">
        <f>SUM(D48:D50)</f>
        <v>8128.8</v>
      </c>
      <c r="E47" s="9">
        <f>SUM(E48:E51)</f>
        <v>10786</v>
      </c>
      <c r="F47" s="9">
        <f t="shared" ref="F47:I47" si="26">SUM(F48:F50)</f>
        <v>8551.9760000000006</v>
      </c>
      <c r="G47" s="13">
        <f t="shared" si="26"/>
        <v>11502.1</v>
      </c>
      <c r="H47" s="9">
        <f t="shared" si="26"/>
        <v>2021</v>
      </c>
      <c r="I47" s="9">
        <f t="shared" si="26"/>
        <v>1321</v>
      </c>
      <c r="J47" s="9">
        <v>42310.8</v>
      </c>
    </row>
    <row r="48" spans="1:10" ht="39.75" customHeight="1">
      <c r="A48" s="20"/>
      <c r="B48" s="19"/>
      <c r="C48" s="7" t="s">
        <v>22</v>
      </c>
      <c r="D48" s="9">
        <f>D67+D74+D83</f>
        <v>3347</v>
      </c>
      <c r="E48" s="9">
        <f>E67+E74+E83+E91</f>
        <v>3399.7</v>
      </c>
      <c r="F48" s="9">
        <f>F60+F67+F74+F91</f>
        <v>3461.1759999999999</v>
      </c>
      <c r="G48" s="8">
        <v>5438.1</v>
      </c>
      <c r="H48" s="9">
        <f>H67+H74+H83</f>
        <v>0</v>
      </c>
      <c r="I48" s="9">
        <f>I67+I74+I83</f>
        <v>0</v>
      </c>
      <c r="J48" s="9">
        <f t="shared" ref="J48:J116" si="27">SUM(D48:H48)</f>
        <v>15645.976000000001</v>
      </c>
    </row>
    <row r="49" spans="1:10" ht="36.75" customHeight="1">
      <c r="A49" s="20"/>
      <c r="B49" s="19"/>
      <c r="C49" s="7" t="s">
        <v>27</v>
      </c>
      <c r="D49" s="9">
        <f>D56+D58+D61+D68+D70+D72+D77+D84</f>
        <v>4683.3</v>
      </c>
      <c r="E49" s="9">
        <f>E56+E58+E61+E68+E70+E72+E73+E77+E84+E89</f>
        <v>7230.3</v>
      </c>
      <c r="F49" s="9">
        <f>F56+F58+F68+F70+F72+F75+F77+F90+F94</f>
        <v>4880.8</v>
      </c>
      <c r="G49" s="13">
        <v>6064</v>
      </c>
      <c r="H49" s="9">
        <f>H56+H58+H68+H70+H72+H75+H77+H90+H94</f>
        <v>2021</v>
      </c>
      <c r="I49" s="9">
        <f>I56+I58+I68+I70+I72+I75+I77+I90+I94</f>
        <v>1321</v>
      </c>
      <c r="J49" s="9">
        <v>26200.400000000001</v>
      </c>
    </row>
    <row r="50" spans="1:10" ht="34.5" customHeight="1">
      <c r="A50" s="20"/>
      <c r="B50" s="19"/>
      <c r="C50" s="7" t="s">
        <v>24</v>
      </c>
      <c r="D50" s="9">
        <f>D61+D63+D65</f>
        <v>98.5</v>
      </c>
      <c r="E50" s="9">
        <f>E63+E65</f>
        <v>151</v>
      </c>
      <c r="F50" s="9">
        <f t="shared" ref="F50:I50" si="28">F61+F63+F65</f>
        <v>210</v>
      </c>
      <c r="G50" s="8">
        <f t="shared" si="28"/>
        <v>0</v>
      </c>
      <c r="H50" s="9">
        <f t="shared" si="28"/>
        <v>0</v>
      </c>
      <c r="I50" s="9">
        <f t="shared" si="28"/>
        <v>0</v>
      </c>
      <c r="J50" s="9">
        <f t="shared" si="27"/>
        <v>459.5</v>
      </c>
    </row>
    <row r="51" spans="1:10" ht="54" customHeight="1">
      <c r="A51" s="20"/>
      <c r="B51" s="19"/>
      <c r="C51" s="7" t="s">
        <v>25</v>
      </c>
      <c r="D51" s="9"/>
      <c r="E51" s="9">
        <f>E85</f>
        <v>5</v>
      </c>
      <c r="F51" s="9">
        <f t="shared" ref="F51:I51" si="29">F85</f>
        <v>0</v>
      </c>
      <c r="G51" s="8">
        <f t="shared" si="29"/>
        <v>0</v>
      </c>
      <c r="H51" s="9">
        <f t="shared" si="29"/>
        <v>0</v>
      </c>
      <c r="I51" s="9">
        <f t="shared" si="29"/>
        <v>0</v>
      </c>
      <c r="J51" s="9">
        <f t="shared" si="27"/>
        <v>5</v>
      </c>
    </row>
    <row r="52" spans="1:10" ht="26.25" customHeight="1">
      <c r="A52" s="21"/>
      <c r="B52" s="27" t="s">
        <v>28</v>
      </c>
      <c r="C52" s="7" t="s">
        <v>20</v>
      </c>
      <c r="D52" s="9">
        <f>D53+D54</f>
        <v>186</v>
      </c>
      <c r="E52" s="9">
        <f t="shared" ref="E52:I52" si="30">E53+E54</f>
        <v>0</v>
      </c>
      <c r="F52" s="9">
        <f t="shared" si="30"/>
        <v>150</v>
      </c>
      <c r="G52" s="9">
        <f t="shared" si="30"/>
        <v>400</v>
      </c>
      <c r="H52" s="9">
        <f t="shared" si="30"/>
        <v>200</v>
      </c>
      <c r="I52" s="9">
        <f t="shared" si="30"/>
        <v>150</v>
      </c>
      <c r="J52" s="9">
        <f>SUM(D52:I52)</f>
        <v>1086</v>
      </c>
    </row>
    <row r="53" spans="1:10" ht="36.75" customHeight="1">
      <c r="A53" s="22"/>
      <c r="B53" s="28"/>
      <c r="C53" s="7" t="s">
        <v>22</v>
      </c>
      <c r="D53" s="9">
        <f>D87</f>
        <v>186</v>
      </c>
      <c r="E53" s="9">
        <f>E87</f>
        <v>0</v>
      </c>
      <c r="F53" s="9">
        <f>F87</f>
        <v>100</v>
      </c>
      <c r="G53" s="9">
        <f t="shared" ref="G53:I54" si="31">G87</f>
        <v>250</v>
      </c>
      <c r="H53" s="9">
        <f t="shared" si="31"/>
        <v>200</v>
      </c>
      <c r="I53" s="9">
        <f t="shared" si="31"/>
        <v>150</v>
      </c>
      <c r="J53" s="9">
        <f t="shared" ref="J53:J54" si="32">SUM(D53:I53)</f>
        <v>886</v>
      </c>
    </row>
    <row r="54" spans="1:10" ht="38.25" customHeight="1">
      <c r="A54" s="23"/>
      <c r="B54" s="29"/>
      <c r="C54" s="7" t="s">
        <v>23</v>
      </c>
      <c r="D54" s="9"/>
      <c r="E54" s="9"/>
      <c r="F54" s="9">
        <f>F88</f>
        <v>50</v>
      </c>
      <c r="G54" s="9">
        <f t="shared" si="31"/>
        <v>150</v>
      </c>
      <c r="H54" s="9">
        <f t="shared" si="31"/>
        <v>0</v>
      </c>
      <c r="I54" s="9">
        <f t="shared" si="31"/>
        <v>0</v>
      </c>
      <c r="J54" s="9">
        <f t="shared" si="32"/>
        <v>200</v>
      </c>
    </row>
    <row r="55" spans="1:10" ht="22.5" customHeight="1">
      <c r="A55" s="7" t="s">
        <v>32</v>
      </c>
      <c r="B55" s="34" t="s">
        <v>26</v>
      </c>
      <c r="C55" s="7" t="s">
        <v>20</v>
      </c>
      <c r="D55" s="9">
        <f>D56</f>
        <v>2794.7</v>
      </c>
      <c r="E55" s="9">
        <f t="shared" ref="E55:I55" si="33">E56</f>
        <v>2321</v>
      </c>
      <c r="F55" s="9">
        <f t="shared" si="33"/>
        <v>2321</v>
      </c>
      <c r="G55" s="8">
        <f t="shared" si="33"/>
        <v>1821</v>
      </c>
      <c r="H55" s="9">
        <f t="shared" si="33"/>
        <v>1321</v>
      </c>
      <c r="I55" s="9">
        <f t="shared" si="33"/>
        <v>1321</v>
      </c>
      <c r="J55" s="9">
        <f>SUM(D55:I55)</f>
        <v>11899.7</v>
      </c>
    </row>
    <row r="56" spans="1:10" ht="51.75" customHeight="1">
      <c r="A56" s="7" t="s">
        <v>33</v>
      </c>
      <c r="B56" s="34"/>
      <c r="C56" s="7" t="s">
        <v>27</v>
      </c>
      <c r="D56" s="9">
        <v>2794.7</v>
      </c>
      <c r="E56" s="9">
        <f>1321+1000</f>
        <v>2321</v>
      </c>
      <c r="F56" s="9">
        <f>1321+500+500</f>
        <v>2321</v>
      </c>
      <c r="G56" s="8">
        <f>1321+500</f>
        <v>1821</v>
      </c>
      <c r="H56" s="9">
        <v>1321</v>
      </c>
      <c r="I56" s="9">
        <v>1321</v>
      </c>
      <c r="J56" s="9">
        <f>SUM(D56:I56)</f>
        <v>11899.7</v>
      </c>
    </row>
    <row r="57" spans="1:10" ht="25.5" customHeight="1">
      <c r="A57" s="7" t="s">
        <v>34</v>
      </c>
      <c r="B57" s="34" t="s">
        <v>26</v>
      </c>
      <c r="C57" s="7" t="s">
        <v>20</v>
      </c>
      <c r="D57" s="9">
        <f>D58</f>
        <v>500</v>
      </c>
      <c r="E57" s="9">
        <f t="shared" ref="E57:I57" si="34">E58</f>
        <v>880</v>
      </c>
      <c r="F57" s="9">
        <f t="shared" si="34"/>
        <v>872</v>
      </c>
      <c r="G57" s="8">
        <f t="shared" si="34"/>
        <v>700</v>
      </c>
      <c r="H57" s="9">
        <f t="shared" si="34"/>
        <v>700</v>
      </c>
      <c r="I57" s="9">
        <f t="shared" si="34"/>
        <v>0</v>
      </c>
      <c r="J57" s="9">
        <f t="shared" si="27"/>
        <v>3652</v>
      </c>
    </row>
    <row r="58" spans="1:10" ht="37.5" customHeight="1">
      <c r="A58" s="7" t="s">
        <v>35</v>
      </c>
      <c r="B58" s="34"/>
      <c r="C58" s="7" t="s">
        <v>27</v>
      </c>
      <c r="D58" s="9">
        <v>500</v>
      </c>
      <c r="E58" s="9">
        <f>380+500</f>
        <v>880</v>
      </c>
      <c r="F58" s="9">
        <v>872</v>
      </c>
      <c r="G58" s="8">
        <v>700</v>
      </c>
      <c r="H58" s="9">
        <v>700</v>
      </c>
      <c r="I58" s="9"/>
      <c r="J58" s="9">
        <f t="shared" si="27"/>
        <v>3652</v>
      </c>
    </row>
    <row r="59" spans="1:10" ht="21.75" customHeight="1">
      <c r="A59" s="7" t="s">
        <v>36</v>
      </c>
      <c r="B59" s="34" t="s">
        <v>26</v>
      </c>
      <c r="C59" s="7" t="s">
        <v>20</v>
      </c>
      <c r="D59" s="9"/>
      <c r="E59" s="9">
        <f>E61</f>
        <v>95.4</v>
      </c>
      <c r="F59" s="9">
        <f>F60+F61</f>
        <v>3461.1759999999999</v>
      </c>
      <c r="G59" s="8">
        <f>G60+G61</f>
        <v>5188.07</v>
      </c>
      <c r="H59" s="9">
        <f t="shared" ref="H59" si="35">H61</f>
        <v>0</v>
      </c>
      <c r="I59" s="9"/>
      <c r="J59" s="9">
        <f t="shared" si="27"/>
        <v>8744.6460000000006</v>
      </c>
    </row>
    <row r="60" spans="1:10" ht="35.25" customHeight="1">
      <c r="A60" s="27" t="s">
        <v>37</v>
      </c>
      <c r="B60" s="34"/>
      <c r="C60" s="7" t="s">
        <v>22</v>
      </c>
      <c r="D60" s="9"/>
      <c r="E60" s="9"/>
      <c r="F60" s="9">
        <v>3461.1759999999999</v>
      </c>
      <c r="G60" s="9">
        <v>5188.07</v>
      </c>
      <c r="H60" s="9"/>
      <c r="I60" s="9"/>
      <c r="J60" s="9">
        <f t="shared" ref="J60:J61" si="36">SUM(D60:H60)</f>
        <v>8649.2459999999992</v>
      </c>
    </row>
    <row r="61" spans="1:10" ht="41.25" customHeight="1">
      <c r="A61" s="29"/>
      <c r="B61" s="34"/>
      <c r="C61" s="7" t="s">
        <v>27</v>
      </c>
      <c r="D61" s="9"/>
      <c r="E61" s="9">
        <v>95.4</v>
      </c>
      <c r="F61" s="9"/>
      <c r="G61" s="8"/>
      <c r="H61" s="9"/>
      <c r="I61" s="9"/>
      <c r="J61" s="9">
        <f t="shared" si="36"/>
        <v>95.4</v>
      </c>
    </row>
    <row r="62" spans="1:10" ht="15.75">
      <c r="A62" s="35" t="s">
        <v>38</v>
      </c>
      <c r="B62" s="34" t="s">
        <v>26</v>
      </c>
      <c r="C62" s="7" t="s">
        <v>20</v>
      </c>
      <c r="D62" s="9">
        <f>SUM(D63)</f>
        <v>98.5</v>
      </c>
      <c r="E62" s="9">
        <f t="shared" ref="E62:H62" si="37">E63</f>
        <v>151</v>
      </c>
      <c r="F62" s="9">
        <f t="shared" si="37"/>
        <v>210</v>
      </c>
      <c r="G62" s="8">
        <f t="shared" si="37"/>
        <v>0</v>
      </c>
      <c r="H62" s="9">
        <f t="shared" si="37"/>
        <v>0</v>
      </c>
      <c r="I62" s="9"/>
      <c r="J62" s="9">
        <f t="shared" si="27"/>
        <v>459.5</v>
      </c>
    </row>
    <row r="63" spans="1:10" ht="52.5" customHeight="1">
      <c r="A63" s="35"/>
      <c r="B63" s="34"/>
      <c r="C63" s="7" t="s">
        <v>24</v>
      </c>
      <c r="D63" s="9">
        <v>98.5</v>
      </c>
      <c r="E63" s="9">
        <v>151</v>
      </c>
      <c r="F63" s="9">
        <v>210</v>
      </c>
      <c r="G63" s="8"/>
      <c r="H63" s="9"/>
      <c r="I63" s="9"/>
      <c r="J63" s="9">
        <f t="shared" si="27"/>
        <v>459.5</v>
      </c>
    </row>
    <row r="64" spans="1:10" ht="18" customHeight="1">
      <c r="A64" s="35" t="s">
        <v>39</v>
      </c>
      <c r="B64" s="34" t="s">
        <v>26</v>
      </c>
      <c r="C64" s="7" t="s">
        <v>20</v>
      </c>
      <c r="D64" s="9"/>
      <c r="E64" s="9">
        <f>E65</f>
        <v>0</v>
      </c>
      <c r="F64" s="9">
        <f t="shared" ref="F64:G64" si="38">F65</f>
        <v>0</v>
      </c>
      <c r="G64" s="8">
        <f t="shared" si="38"/>
        <v>0</v>
      </c>
      <c r="H64" s="9"/>
      <c r="I64" s="9"/>
      <c r="J64" s="9">
        <f t="shared" si="27"/>
        <v>0</v>
      </c>
    </row>
    <row r="65" spans="1:10" ht="67.5" customHeight="1">
      <c r="A65" s="35"/>
      <c r="B65" s="34"/>
      <c r="C65" s="7" t="s">
        <v>24</v>
      </c>
      <c r="D65" s="9"/>
      <c r="E65" s="9"/>
      <c r="F65" s="9"/>
      <c r="G65" s="8"/>
      <c r="H65" s="9"/>
      <c r="I65" s="9"/>
      <c r="J65" s="9">
        <f t="shared" si="27"/>
        <v>0</v>
      </c>
    </row>
    <row r="66" spans="1:10" ht="36" customHeight="1">
      <c r="A66" s="7" t="s">
        <v>40</v>
      </c>
      <c r="B66" s="34" t="s">
        <v>26</v>
      </c>
      <c r="C66" s="7" t="s">
        <v>20</v>
      </c>
      <c r="D66" s="9">
        <f>D67+D68</f>
        <v>2844.8</v>
      </c>
      <c r="E66" s="9">
        <f t="shared" ref="E66:G66" si="39">E67+E68</f>
        <v>1966.5</v>
      </c>
      <c r="F66" s="9">
        <f t="shared" si="39"/>
        <v>0</v>
      </c>
      <c r="G66" s="8">
        <f t="shared" si="39"/>
        <v>337.43387999999999</v>
      </c>
      <c r="H66" s="9"/>
      <c r="I66" s="9"/>
      <c r="J66" s="9">
        <f t="shared" si="27"/>
        <v>5148.7338799999998</v>
      </c>
    </row>
    <row r="67" spans="1:10" ht="40.5" customHeight="1">
      <c r="A67" s="27" t="s">
        <v>41</v>
      </c>
      <c r="B67" s="34"/>
      <c r="C67" s="7" t="s">
        <v>22</v>
      </c>
      <c r="D67" s="9">
        <v>2321</v>
      </c>
      <c r="E67" s="9">
        <f>2220-370.3</f>
        <v>1849.7</v>
      </c>
      <c r="F67" s="9"/>
      <c r="G67" s="8"/>
      <c r="H67" s="9"/>
      <c r="I67" s="9"/>
      <c r="J67" s="9">
        <f t="shared" si="27"/>
        <v>4170.7</v>
      </c>
    </row>
    <row r="68" spans="1:10" ht="39" customHeight="1">
      <c r="A68" s="29"/>
      <c r="B68" s="34"/>
      <c r="C68" s="7" t="s">
        <v>27</v>
      </c>
      <c r="D68" s="9">
        <v>523.79999999999995</v>
      </c>
      <c r="E68" s="9">
        <v>116.8</v>
      </c>
      <c r="F68" s="9"/>
      <c r="G68" s="8">
        <f>108.2+213.23388+16</f>
        <v>337.43387999999999</v>
      </c>
      <c r="H68" s="9"/>
      <c r="I68" s="9"/>
      <c r="J68" s="9">
        <f t="shared" si="27"/>
        <v>978.03387999999995</v>
      </c>
    </row>
    <row r="69" spans="1:10" ht="36.75" customHeight="1">
      <c r="A69" s="7" t="s">
        <v>42</v>
      </c>
      <c r="B69" s="34" t="s">
        <v>26</v>
      </c>
      <c r="C69" s="7" t="s">
        <v>20</v>
      </c>
      <c r="D69" s="9">
        <f>D70</f>
        <v>407.3</v>
      </c>
      <c r="E69" s="9">
        <f t="shared" ref="E69:G69" si="40">E70</f>
        <v>310</v>
      </c>
      <c r="F69" s="9">
        <f t="shared" si="40"/>
        <v>350</v>
      </c>
      <c r="G69" s="8">
        <f t="shared" si="40"/>
        <v>284</v>
      </c>
      <c r="H69" s="9"/>
      <c r="I69" s="9"/>
      <c r="J69" s="9">
        <f t="shared" si="27"/>
        <v>1351.3</v>
      </c>
    </row>
    <row r="70" spans="1:10" ht="47.25" customHeight="1">
      <c r="A70" s="7" t="s">
        <v>43</v>
      </c>
      <c r="B70" s="34"/>
      <c r="C70" s="7" t="s">
        <v>27</v>
      </c>
      <c r="D70" s="9">
        <v>407.3</v>
      </c>
      <c r="E70" s="9">
        <v>310</v>
      </c>
      <c r="F70" s="9">
        <v>350</v>
      </c>
      <c r="G70" s="8">
        <f>300-16</f>
        <v>284</v>
      </c>
      <c r="H70" s="9"/>
      <c r="I70" s="9"/>
      <c r="J70" s="9">
        <f t="shared" si="27"/>
        <v>1351.3</v>
      </c>
    </row>
    <row r="71" spans="1:10" ht="36" customHeight="1">
      <c r="A71" s="7" t="s">
        <v>44</v>
      </c>
      <c r="B71" s="34" t="s">
        <v>26</v>
      </c>
      <c r="C71" s="7" t="s">
        <v>20</v>
      </c>
      <c r="D71" s="9">
        <f>D72</f>
        <v>100</v>
      </c>
      <c r="E71" s="9">
        <f t="shared" ref="E71:G71" si="41">E72</f>
        <v>0</v>
      </c>
      <c r="F71" s="9">
        <f t="shared" si="41"/>
        <v>0</v>
      </c>
      <c r="G71" s="8">
        <f t="shared" si="41"/>
        <v>0</v>
      </c>
      <c r="H71" s="9"/>
      <c r="I71" s="9"/>
      <c r="J71" s="9">
        <f t="shared" si="27"/>
        <v>100</v>
      </c>
    </row>
    <row r="72" spans="1:10" ht="48.75" customHeight="1">
      <c r="A72" s="7" t="s">
        <v>45</v>
      </c>
      <c r="B72" s="34"/>
      <c r="C72" s="7" t="s">
        <v>27</v>
      </c>
      <c r="D72" s="9">
        <v>100</v>
      </c>
      <c r="E72" s="9"/>
      <c r="F72" s="9"/>
      <c r="G72" s="8"/>
      <c r="H72" s="9"/>
      <c r="I72" s="9"/>
      <c r="J72" s="9">
        <f t="shared" si="27"/>
        <v>100</v>
      </c>
    </row>
    <row r="73" spans="1:10" ht="29.25" customHeight="1">
      <c r="A73" s="7" t="s">
        <v>46</v>
      </c>
      <c r="B73" s="19" t="s">
        <v>26</v>
      </c>
      <c r="C73" s="7" t="s">
        <v>20</v>
      </c>
      <c r="D73" s="9">
        <f>1026+D75</f>
        <v>1026</v>
      </c>
      <c r="E73" s="9">
        <f>E74+E75</f>
        <v>1887.1</v>
      </c>
      <c r="F73" s="9">
        <f t="shared" ref="F73:H73" si="42">F74+F75</f>
        <v>1137.8</v>
      </c>
      <c r="G73" s="13">
        <f t="shared" si="42"/>
        <v>2755.6</v>
      </c>
      <c r="H73" s="9">
        <f t="shared" si="42"/>
        <v>0</v>
      </c>
      <c r="I73" s="9"/>
      <c r="J73" s="9">
        <f t="shared" si="27"/>
        <v>6806.5</v>
      </c>
    </row>
    <row r="74" spans="1:10" ht="51" customHeight="1">
      <c r="A74" s="19" t="s">
        <v>47</v>
      </c>
      <c r="B74" s="19"/>
      <c r="C74" s="7" t="s">
        <v>22</v>
      </c>
      <c r="D74" s="9">
        <v>1026</v>
      </c>
      <c r="E74" s="9"/>
      <c r="F74" s="9"/>
      <c r="G74" s="8"/>
      <c r="H74" s="9"/>
      <c r="I74" s="9"/>
      <c r="J74" s="9">
        <f t="shared" si="27"/>
        <v>1026</v>
      </c>
    </row>
    <row r="75" spans="1:10" ht="54" customHeight="1">
      <c r="A75" s="19"/>
      <c r="B75" s="19"/>
      <c r="C75" s="7" t="s">
        <v>27</v>
      </c>
      <c r="D75" s="9"/>
      <c r="E75" s="9">
        <f>2775-887.9</f>
        <v>1887.1</v>
      </c>
      <c r="F75" s="9">
        <f>1300-162.2</f>
        <v>1137.8</v>
      </c>
      <c r="G75" s="13">
        <v>2755.6</v>
      </c>
      <c r="H75" s="9"/>
      <c r="I75" s="9"/>
      <c r="J75" s="9">
        <f t="shared" si="27"/>
        <v>5780.5</v>
      </c>
    </row>
    <row r="76" spans="1:10" ht="20.25" customHeight="1">
      <c r="A76" s="7" t="s">
        <v>48</v>
      </c>
      <c r="B76" s="34" t="s">
        <v>26</v>
      </c>
      <c r="C76" s="7" t="s">
        <v>20</v>
      </c>
      <c r="D76" s="9">
        <f>D77</f>
        <v>357.5</v>
      </c>
      <c r="E76" s="9"/>
      <c r="F76" s="9"/>
      <c r="G76" s="8"/>
      <c r="H76" s="9"/>
      <c r="I76" s="9"/>
      <c r="J76" s="9">
        <f t="shared" si="27"/>
        <v>357.5</v>
      </c>
    </row>
    <row r="77" spans="1:10" ht="132.75" customHeight="1">
      <c r="A77" s="7" t="s">
        <v>49</v>
      </c>
      <c r="B77" s="34"/>
      <c r="C77" s="7" t="s">
        <v>27</v>
      </c>
      <c r="D77" s="9">
        <v>357.5</v>
      </c>
      <c r="E77" s="9"/>
      <c r="F77" s="9"/>
      <c r="G77" s="8"/>
      <c r="H77" s="9"/>
      <c r="I77" s="9"/>
      <c r="J77" s="9">
        <f t="shared" si="27"/>
        <v>357.5</v>
      </c>
    </row>
    <row r="78" spans="1:10" ht="19.5" customHeight="1">
      <c r="A78" s="27" t="s">
        <v>50</v>
      </c>
      <c r="B78" s="21" t="s">
        <v>19</v>
      </c>
      <c r="C78" s="7" t="s">
        <v>20</v>
      </c>
      <c r="D78" s="9">
        <f>D79+D80+D81</f>
        <v>186</v>
      </c>
      <c r="E78" s="9">
        <f t="shared" ref="E78:I78" si="43">E79+E80+E81</f>
        <v>3105</v>
      </c>
      <c r="F78" s="9">
        <f t="shared" si="43"/>
        <v>150</v>
      </c>
      <c r="G78" s="8">
        <f t="shared" si="43"/>
        <v>400</v>
      </c>
      <c r="H78" s="9">
        <f t="shared" si="43"/>
        <v>200</v>
      </c>
      <c r="I78" s="9">
        <f t="shared" si="43"/>
        <v>150</v>
      </c>
      <c r="J78" s="9">
        <f>SUM(D78:I78)</f>
        <v>4191</v>
      </c>
    </row>
    <row r="79" spans="1:10" ht="30" customHeight="1">
      <c r="A79" s="28"/>
      <c r="B79" s="22"/>
      <c r="C79" s="7" t="s">
        <v>22</v>
      </c>
      <c r="D79" s="9">
        <f>D83+D87</f>
        <v>186</v>
      </c>
      <c r="E79" s="9">
        <f t="shared" ref="E79:I80" si="44">E83+E87</f>
        <v>1550</v>
      </c>
      <c r="F79" s="9">
        <f t="shared" si="44"/>
        <v>100</v>
      </c>
      <c r="G79" s="8">
        <f t="shared" si="44"/>
        <v>250</v>
      </c>
      <c r="H79" s="9">
        <f t="shared" si="44"/>
        <v>200</v>
      </c>
      <c r="I79" s="9">
        <f t="shared" si="44"/>
        <v>150</v>
      </c>
      <c r="J79" s="9">
        <f t="shared" ref="J79:J81" si="45">SUM(D79:I79)</f>
        <v>2436</v>
      </c>
    </row>
    <row r="80" spans="1:10" ht="30.75" customHeight="1">
      <c r="A80" s="28"/>
      <c r="B80" s="22"/>
      <c r="C80" s="7" t="s">
        <v>23</v>
      </c>
      <c r="D80" s="9">
        <f>D84+D88</f>
        <v>0</v>
      </c>
      <c r="E80" s="9">
        <f t="shared" si="44"/>
        <v>1550</v>
      </c>
      <c r="F80" s="9">
        <f t="shared" si="44"/>
        <v>50</v>
      </c>
      <c r="G80" s="8">
        <f t="shared" si="44"/>
        <v>150</v>
      </c>
      <c r="H80" s="9">
        <f t="shared" si="44"/>
        <v>0</v>
      </c>
      <c r="I80" s="9">
        <f t="shared" si="44"/>
        <v>0</v>
      </c>
      <c r="J80" s="9">
        <f t="shared" si="45"/>
        <v>1750</v>
      </c>
    </row>
    <row r="81" spans="1:10" ht="36.75" customHeight="1">
      <c r="A81" s="28"/>
      <c r="B81" s="23"/>
      <c r="C81" s="7" t="s">
        <v>25</v>
      </c>
      <c r="D81" s="9">
        <f>D85</f>
        <v>0</v>
      </c>
      <c r="E81" s="9">
        <f t="shared" ref="E81:I81" si="46">E85</f>
        <v>5</v>
      </c>
      <c r="F81" s="9">
        <f t="shared" si="46"/>
        <v>0</v>
      </c>
      <c r="G81" s="8">
        <f t="shared" si="46"/>
        <v>0</v>
      </c>
      <c r="H81" s="9">
        <f t="shared" si="46"/>
        <v>0</v>
      </c>
      <c r="I81" s="9">
        <f t="shared" si="46"/>
        <v>0</v>
      </c>
      <c r="J81" s="9">
        <f t="shared" si="45"/>
        <v>5</v>
      </c>
    </row>
    <row r="82" spans="1:10" ht="36.75" customHeight="1">
      <c r="A82" s="28"/>
      <c r="B82" s="19" t="s">
        <v>26</v>
      </c>
      <c r="C82" s="7" t="s">
        <v>20</v>
      </c>
      <c r="D82" s="9">
        <f>D83+D84</f>
        <v>0</v>
      </c>
      <c r="E82" s="9">
        <f>E83+E84+E85</f>
        <v>3105</v>
      </c>
      <c r="F82" s="9">
        <f t="shared" ref="F82:G82" si="47">F83+F84</f>
        <v>0</v>
      </c>
      <c r="G82" s="8">
        <f t="shared" si="47"/>
        <v>0</v>
      </c>
      <c r="H82" s="9">
        <f>H83+H84</f>
        <v>0</v>
      </c>
      <c r="I82" s="9">
        <f>I83+I84</f>
        <v>0</v>
      </c>
      <c r="J82" s="9">
        <f>SUM(D82:I82)</f>
        <v>3105</v>
      </c>
    </row>
    <row r="83" spans="1:10" ht="40.5" customHeight="1">
      <c r="A83" s="28"/>
      <c r="B83" s="19"/>
      <c r="C83" s="7" t="s">
        <v>22</v>
      </c>
      <c r="D83" s="9">
        <v>0</v>
      </c>
      <c r="E83" s="9">
        <v>1550</v>
      </c>
      <c r="F83" s="9">
        <v>0</v>
      </c>
      <c r="G83" s="8">
        <v>0</v>
      </c>
      <c r="H83" s="9">
        <v>0</v>
      </c>
      <c r="I83" s="9">
        <v>0</v>
      </c>
      <c r="J83" s="9">
        <f>SUM(D83:I83)</f>
        <v>1550</v>
      </c>
    </row>
    <row r="84" spans="1:10" ht="36" customHeight="1">
      <c r="A84" s="28"/>
      <c r="B84" s="19"/>
      <c r="C84" s="7" t="s">
        <v>23</v>
      </c>
      <c r="D84" s="9"/>
      <c r="E84" s="9">
        <v>1550</v>
      </c>
      <c r="F84" s="9"/>
      <c r="G84" s="8">
        <v>0</v>
      </c>
      <c r="H84" s="9"/>
      <c r="I84" s="9"/>
      <c r="J84" s="9">
        <f>SUM(D84:I84)</f>
        <v>1550</v>
      </c>
    </row>
    <row r="85" spans="1:10" ht="48.75" customHeight="1">
      <c r="A85" s="28"/>
      <c r="B85" s="19"/>
      <c r="C85" s="7" t="s">
        <v>25</v>
      </c>
      <c r="D85" s="9"/>
      <c r="E85" s="9">
        <v>5</v>
      </c>
      <c r="F85" s="9"/>
      <c r="G85" s="8"/>
      <c r="H85" s="9"/>
      <c r="I85" s="9"/>
      <c r="J85" s="9">
        <f t="shared" si="27"/>
        <v>5</v>
      </c>
    </row>
    <row r="86" spans="1:10" ht="25.5" customHeight="1">
      <c r="A86" s="28"/>
      <c r="B86" s="27" t="s">
        <v>28</v>
      </c>
      <c r="C86" s="7" t="s">
        <v>20</v>
      </c>
      <c r="D86" s="9"/>
      <c r="E86" s="9"/>
      <c r="F86" s="9">
        <f>F87+F88</f>
        <v>150</v>
      </c>
      <c r="G86" s="8">
        <f t="shared" ref="G86:I86" si="48">G87+G88</f>
        <v>400</v>
      </c>
      <c r="H86" s="9">
        <f t="shared" si="48"/>
        <v>200</v>
      </c>
      <c r="I86" s="9">
        <f t="shared" si="48"/>
        <v>150</v>
      </c>
      <c r="J86" s="9">
        <f>SUM(D86:I86)</f>
        <v>900</v>
      </c>
    </row>
    <row r="87" spans="1:10" ht="48.75" customHeight="1">
      <c r="A87" s="28"/>
      <c r="B87" s="28"/>
      <c r="C87" s="7" t="s">
        <v>22</v>
      </c>
      <c r="D87" s="9">
        <v>186</v>
      </c>
      <c r="E87" s="9"/>
      <c r="F87" s="9">
        <v>100</v>
      </c>
      <c r="G87" s="8">
        <v>250</v>
      </c>
      <c r="H87" s="9">
        <v>200</v>
      </c>
      <c r="I87" s="9">
        <v>150</v>
      </c>
      <c r="J87" s="9">
        <f t="shared" ref="J87:J88" si="49">SUM(D87:I87)</f>
        <v>886</v>
      </c>
    </row>
    <row r="88" spans="1:10" ht="48.75" customHeight="1">
      <c r="A88" s="29"/>
      <c r="B88" s="29"/>
      <c r="C88" s="7" t="s">
        <v>23</v>
      </c>
      <c r="D88" s="9"/>
      <c r="E88" s="9"/>
      <c r="F88" s="9">
        <v>50</v>
      </c>
      <c r="G88" s="8">
        <v>150</v>
      </c>
      <c r="H88" s="9"/>
      <c r="I88" s="9"/>
      <c r="J88" s="9">
        <f t="shared" si="49"/>
        <v>200</v>
      </c>
    </row>
    <row r="89" spans="1:10" ht="36" customHeight="1">
      <c r="A89" s="19" t="s">
        <v>51</v>
      </c>
      <c r="B89" s="19" t="s">
        <v>26</v>
      </c>
      <c r="C89" s="7" t="s">
        <v>20</v>
      </c>
      <c r="D89" s="9"/>
      <c r="E89" s="9">
        <f>E90</f>
        <v>70</v>
      </c>
      <c r="F89" s="9">
        <f t="shared" ref="F89:H89" si="50">F90</f>
        <v>100</v>
      </c>
      <c r="G89" s="8">
        <f t="shared" si="50"/>
        <v>166</v>
      </c>
      <c r="H89" s="9">
        <f t="shared" si="50"/>
        <v>0</v>
      </c>
      <c r="I89" s="9"/>
      <c r="J89" s="9">
        <f>SUM(D89:I89)</f>
        <v>336</v>
      </c>
    </row>
    <row r="90" spans="1:10" ht="54" customHeight="1">
      <c r="A90" s="19"/>
      <c r="B90" s="19"/>
      <c r="C90" s="7" t="s">
        <v>23</v>
      </c>
      <c r="D90" s="9"/>
      <c r="E90" s="9">
        <v>70</v>
      </c>
      <c r="F90" s="9">
        <f>300-200</f>
        <v>100</v>
      </c>
      <c r="G90" s="8">
        <v>166</v>
      </c>
      <c r="H90" s="9"/>
      <c r="I90" s="9"/>
      <c r="J90" s="9">
        <f>SUM(D90:I90)</f>
        <v>336</v>
      </c>
    </row>
    <row r="91" spans="1:10" ht="39.75" customHeight="1">
      <c r="A91" s="19" t="s">
        <v>52</v>
      </c>
      <c r="B91" s="19" t="s">
        <v>26</v>
      </c>
      <c r="C91" s="7" t="s">
        <v>20</v>
      </c>
      <c r="D91" s="9"/>
      <c r="E91" s="9">
        <f>E92</f>
        <v>0</v>
      </c>
      <c r="F91" s="9"/>
      <c r="G91" s="8"/>
      <c r="H91" s="9"/>
      <c r="I91" s="9"/>
      <c r="J91" s="9">
        <f t="shared" si="27"/>
        <v>0</v>
      </c>
    </row>
    <row r="92" spans="1:10" ht="44.25" customHeight="1">
      <c r="A92" s="19"/>
      <c r="B92" s="19"/>
      <c r="C92" s="7" t="s">
        <v>22</v>
      </c>
      <c r="D92" s="9"/>
      <c r="E92" s="9">
        <f>48-48</f>
        <v>0</v>
      </c>
      <c r="F92" s="9"/>
      <c r="G92" s="8"/>
      <c r="H92" s="9"/>
      <c r="I92" s="9"/>
      <c r="J92" s="9">
        <f t="shared" si="27"/>
        <v>0</v>
      </c>
    </row>
    <row r="93" spans="1:10" ht="15.75">
      <c r="A93" s="27" t="s">
        <v>53</v>
      </c>
      <c r="B93" s="19" t="s">
        <v>26</v>
      </c>
      <c r="C93" s="7" t="s">
        <v>20</v>
      </c>
      <c r="D93" s="9"/>
      <c r="E93" s="9"/>
      <c r="F93" s="9">
        <f>F94</f>
        <v>100</v>
      </c>
      <c r="G93" s="8">
        <f t="shared" ref="G93:J93" si="51">G94</f>
        <v>0</v>
      </c>
      <c r="H93" s="8">
        <f t="shared" si="51"/>
        <v>0</v>
      </c>
      <c r="I93" s="8"/>
      <c r="J93" s="8">
        <f t="shared" si="51"/>
        <v>0</v>
      </c>
    </row>
    <row r="94" spans="1:10" ht="155.25" customHeight="1">
      <c r="A94" s="29"/>
      <c r="B94" s="19"/>
      <c r="C94" s="7" t="s">
        <v>23</v>
      </c>
      <c r="D94" s="9"/>
      <c r="E94" s="9"/>
      <c r="F94" s="9">
        <v>100</v>
      </c>
      <c r="G94" s="8"/>
      <c r="H94" s="9"/>
      <c r="I94" s="9"/>
      <c r="J94" s="9"/>
    </row>
    <row r="95" spans="1:10" ht="66" customHeight="1">
      <c r="A95" s="27" t="s">
        <v>86</v>
      </c>
      <c r="B95" s="27" t="s">
        <v>26</v>
      </c>
      <c r="C95" s="14" t="s">
        <v>20</v>
      </c>
      <c r="D95" s="16"/>
      <c r="E95" s="16"/>
      <c r="F95" s="16"/>
      <c r="G95" s="15">
        <v>250</v>
      </c>
      <c r="H95" s="16"/>
      <c r="I95" s="16"/>
      <c r="J95" s="16">
        <v>250</v>
      </c>
    </row>
    <row r="96" spans="1:10" ht="42.75" customHeight="1">
      <c r="A96" s="36"/>
      <c r="B96" s="36"/>
      <c r="C96" s="14" t="s">
        <v>22</v>
      </c>
      <c r="D96" s="16"/>
      <c r="E96" s="16"/>
      <c r="F96" s="16"/>
      <c r="G96" s="15">
        <v>250</v>
      </c>
      <c r="H96" s="16"/>
      <c r="I96" s="16"/>
      <c r="J96" s="16">
        <v>250</v>
      </c>
    </row>
    <row r="97" spans="1:11" ht="32.25" customHeight="1">
      <c r="A97" s="7" t="s">
        <v>54</v>
      </c>
      <c r="B97" s="6" t="s">
        <v>19</v>
      </c>
      <c r="C97" s="7" t="s">
        <v>20</v>
      </c>
      <c r="D97" s="9">
        <f>D102</f>
        <v>13718</v>
      </c>
      <c r="E97" s="9">
        <f t="shared" ref="D97:I102" si="52">E102</f>
        <v>7799.9189999999999</v>
      </c>
      <c r="F97" s="9">
        <f t="shared" si="52"/>
        <v>9831.7000000000007</v>
      </c>
      <c r="G97" s="13">
        <f t="shared" si="52"/>
        <v>8860.7000000000007</v>
      </c>
      <c r="H97" s="9">
        <f t="shared" si="52"/>
        <v>6015</v>
      </c>
      <c r="I97" s="9">
        <f t="shared" si="52"/>
        <v>5074</v>
      </c>
      <c r="J97" s="9">
        <f>SUM(D97:I97)</f>
        <v>51299.319000000003</v>
      </c>
    </row>
    <row r="98" spans="1:11" ht="50.25" customHeight="1">
      <c r="A98" s="19" t="s">
        <v>55</v>
      </c>
      <c r="B98" s="20"/>
      <c r="C98" s="7" t="s">
        <v>21</v>
      </c>
      <c r="D98" s="9">
        <f>D103</f>
        <v>8521.2000000000007</v>
      </c>
      <c r="E98" s="9">
        <f t="shared" si="52"/>
        <v>3700.55</v>
      </c>
      <c r="F98" s="9">
        <f t="shared" si="52"/>
        <v>3052.2845100000004</v>
      </c>
      <c r="G98" s="13">
        <f>G103</f>
        <v>3618.4</v>
      </c>
      <c r="H98" s="9">
        <f>H103</f>
        <v>2823</v>
      </c>
      <c r="I98" s="9">
        <f>I103</f>
        <v>1882</v>
      </c>
      <c r="J98" s="9">
        <f>SUM(D98:I98)-0.1</f>
        <v>23597.334510000004</v>
      </c>
      <c r="K98" s="5"/>
    </row>
    <row r="99" spans="1:11" ht="48.75" customHeight="1">
      <c r="A99" s="19"/>
      <c r="B99" s="20"/>
      <c r="C99" s="7" t="s">
        <v>22</v>
      </c>
      <c r="D99" s="9">
        <f t="shared" si="52"/>
        <v>3417.8</v>
      </c>
      <c r="E99" s="9">
        <f t="shared" si="52"/>
        <v>653.75</v>
      </c>
      <c r="F99" s="9">
        <f t="shared" si="52"/>
        <v>2447.5154899999998</v>
      </c>
      <c r="G99" s="13">
        <f t="shared" si="52"/>
        <v>3760.3</v>
      </c>
      <c r="H99" s="9">
        <f t="shared" si="52"/>
        <v>942</v>
      </c>
      <c r="I99" s="9">
        <f t="shared" si="52"/>
        <v>942</v>
      </c>
      <c r="J99" s="9">
        <f t="shared" ref="J99:J101" si="53">SUM(D99:I99)</f>
        <v>12163.36549</v>
      </c>
    </row>
    <row r="100" spans="1:11" ht="47.25" customHeight="1">
      <c r="A100" s="19"/>
      <c r="B100" s="20"/>
      <c r="C100" s="7" t="s">
        <v>27</v>
      </c>
      <c r="D100" s="9">
        <f t="shared" si="52"/>
        <v>979</v>
      </c>
      <c r="E100" s="9">
        <f t="shared" si="52"/>
        <v>1445.6190000000001</v>
      </c>
      <c r="F100" s="9">
        <f t="shared" si="52"/>
        <v>1281.9000000000001</v>
      </c>
      <c r="G100" s="8">
        <v>1482</v>
      </c>
      <c r="H100" s="9">
        <f t="shared" si="52"/>
        <v>250</v>
      </c>
      <c r="I100" s="9">
        <f t="shared" si="52"/>
        <v>250</v>
      </c>
      <c r="J100" s="9">
        <f t="shared" si="53"/>
        <v>5688.5190000000002</v>
      </c>
    </row>
    <row r="101" spans="1:11" ht="38.25" customHeight="1">
      <c r="A101" s="19"/>
      <c r="B101" s="20"/>
      <c r="C101" s="7" t="s">
        <v>24</v>
      </c>
      <c r="D101" s="9">
        <f t="shared" si="52"/>
        <v>800</v>
      </c>
      <c r="E101" s="9">
        <f t="shared" si="52"/>
        <v>2000</v>
      </c>
      <c r="F101" s="9">
        <f t="shared" si="52"/>
        <v>3050</v>
      </c>
      <c r="G101" s="8">
        <v>0</v>
      </c>
      <c r="H101" s="9">
        <f t="shared" si="52"/>
        <v>2000</v>
      </c>
      <c r="I101" s="9">
        <f t="shared" si="52"/>
        <v>2000</v>
      </c>
      <c r="J101" s="9">
        <f t="shared" si="53"/>
        <v>9850</v>
      </c>
    </row>
    <row r="102" spans="1:11" ht="39.75" customHeight="1">
      <c r="A102" s="31"/>
      <c r="B102" s="34" t="s">
        <v>26</v>
      </c>
      <c r="C102" s="7" t="s">
        <v>20</v>
      </c>
      <c r="D102" s="9">
        <f>D107</f>
        <v>13718</v>
      </c>
      <c r="E102" s="9">
        <f t="shared" si="52"/>
        <v>7799.9189999999999</v>
      </c>
      <c r="F102" s="9">
        <f t="shared" si="52"/>
        <v>9831.7000000000007</v>
      </c>
      <c r="G102" s="13">
        <v>8860.7000000000007</v>
      </c>
      <c r="H102" s="9">
        <f t="shared" si="52"/>
        <v>6015</v>
      </c>
      <c r="I102" s="9">
        <f t="shared" si="52"/>
        <v>5074</v>
      </c>
      <c r="J102" s="9">
        <f>SUM(D102:I102)</f>
        <v>51299.319000000003</v>
      </c>
    </row>
    <row r="103" spans="1:11" ht="40.5" customHeight="1">
      <c r="A103" s="32"/>
      <c r="B103" s="34"/>
      <c r="C103" s="7" t="s">
        <v>21</v>
      </c>
      <c r="D103" s="9">
        <f t="shared" ref="D103:I107" si="54">D108</f>
        <v>8521.2000000000007</v>
      </c>
      <c r="E103" s="9">
        <f t="shared" si="54"/>
        <v>3700.55</v>
      </c>
      <c r="F103" s="9">
        <f t="shared" si="54"/>
        <v>3052.2845100000004</v>
      </c>
      <c r="G103" s="13">
        <f>G108</f>
        <v>3618.4</v>
      </c>
      <c r="H103" s="9">
        <f>H108</f>
        <v>2823</v>
      </c>
      <c r="I103" s="9">
        <f>I108</f>
        <v>1882</v>
      </c>
      <c r="J103" s="9">
        <f t="shared" ref="J103:J106" si="55">SUM(D103:I103)</f>
        <v>23597.434510000003</v>
      </c>
    </row>
    <row r="104" spans="1:11" ht="36.75" customHeight="1">
      <c r="A104" s="32"/>
      <c r="B104" s="34"/>
      <c r="C104" s="7" t="s">
        <v>22</v>
      </c>
      <c r="D104" s="9">
        <f t="shared" si="54"/>
        <v>3417.8</v>
      </c>
      <c r="E104" s="9">
        <f t="shared" si="54"/>
        <v>653.75</v>
      </c>
      <c r="F104" s="9">
        <f t="shared" si="54"/>
        <v>2447.5154899999998</v>
      </c>
      <c r="G104" s="13">
        <f t="shared" si="54"/>
        <v>3760.3</v>
      </c>
      <c r="H104" s="9">
        <f t="shared" si="54"/>
        <v>942</v>
      </c>
      <c r="I104" s="9">
        <f t="shared" si="54"/>
        <v>942</v>
      </c>
      <c r="J104" s="9">
        <f t="shared" si="55"/>
        <v>12163.36549</v>
      </c>
    </row>
    <row r="105" spans="1:11" ht="42" customHeight="1">
      <c r="A105" s="32"/>
      <c r="B105" s="34"/>
      <c r="C105" s="7" t="s">
        <v>27</v>
      </c>
      <c r="D105" s="9">
        <f t="shared" si="54"/>
        <v>979</v>
      </c>
      <c r="E105" s="9">
        <f t="shared" si="54"/>
        <v>1445.6190000000001</v>
      </c>
      <c r="F105" s="9">
        <f t="shared" si="54"/>
        <v>1281.9000000000001</v>
      </c>
      <c r="G105" s="8">
        <v>1482</v>
      </c>
      <c r="H105" s="9">
        <f t="shared" si="54"/>
        <v>250</v>
      </c>
      <c r="I105" s="9">
        <f t="shared" si="54"/>
        <v>250</v>
      </c>
      <c r="J105" s="9">
        <f t="shared" si="55"/>
        <v>5688.5190000000002</v>
      </c>
    </row>
    <row r="106" spans="1:11" ht="42" customHeight="1">
      <c r="A106" s="33"/>
      <c r="B106" s="34"/>
      <c r="C106" s="7" t="s">
        <v>24</v>
      </c>
      <c r="D106" s="9">
        <f t="shared" si="54"/>
        <v>800</v>
      </c>
      <c r="E106" s="9">
        <f t="shared" si="54"/>
        <v>2000</v>
      </c>
      <c r="F106" s="9">
        <f t="shared" si="54"/>
        <v>3050</v>
      </c>
      <c r="G106" s="8">
        <f t="shared" si="54"/>
        <v>0</v>
      </c>
      <c r="H106" s="9">
        <f t="shared" si="54"/>
        <v>2000</v>
      </c>
      <c r="I106" s="9">
        <f t="shared" si="54"/>
        <v>2000</v>
      </c>
      <c r="J106" s="9">
        <f t="shared" si="55"/>
        <v>9850</v>
      </c>
    </row>
    <row r="107" spans="1:11" ht="28.5" customHeight="1">
      <c r="A107" s="7" t="s">
        <v>56</v>
      </c>
      <c r="B107" s="34" t="s">
        <v>19</v>
      </c>
      <c r="C107" s="7" t="s">
        <v>20</v>
      </c>
      <c r="D107" s="9">
        <f>D112</f>
        <v>13718</v>
      </c>
      <c r="E107" s="9">
        <f t="shared" si="54"/>
        <v>7799.9189999999999</v>
      </c>
      <c r="F107" s="9">
        <f t="shared" si="54"/>
        <v>9831.7000000000007</v>
      </c>
      <c r="G107" s="13">
        <v>8860.7000000000007</v>
      </c>
      <c r="H107" s="9">
        <f t="shared" si="54"/>
        <v>6015</v>
      </c>
      <c r="I107" s="9">
        <f t="shared" si="54"/>
        <v>5074</v>
      </c>
      <c r="J107" s="9">
        <f>SUM(D107:I107)</f>
        <v>51299.319000000003</v>
      </c>
    </row>
    <row r="108" spans="1:11" ht="33.75" customHeight="1">
      <c r="A108" s="27" t="s">
        <v>57</v>
      </c>
      <c r="B108" s="34"/>
      <c r="C108" s="7" t="s">
        <v>21</v>
      </c>
      <c r="D108" s="9">
        <f t="shared" ref="D108:I111" si="56">D113</f>
        <v>8521.2000000000007</v>
      </c>
      <c r="E108" s="9">
        <f t="shared" si="56"/>
        <v>3700.55</v>
      </c>
      <c r="F108" s="9">
        <f t="shared" si="56"/>
        <v>3052.2845100000004</v>
      </c>
      <c r="G108" s="13">
        <f t="shared" si="56"/>
        <v>3618.4</v>
      </c>
      <c r="H108" s="9">
        <f t="shared" si="56"/>
        <v>2823</v>
      </c>
      <c r="I108" s="9">
        <f t="shared" si="56"/>
        <v>1882</v>
      </c>
      <c r="J108" s="9">
        <f t="shared" ref="J108:J111" si="57">SUM(D108:I108)</f>
        <v>23597.434510000003</v>
      </c>
    </row>
    <row r="109" spans="1:11" ht="33.75" customHeight="1">
      <c r="A109" s="28"/>
      <c r="B109" s="34"/>
      <c r="C109" s="7" t="s">
        <v>22</v>
      </c>
      <c r="D109" s="9">
        <f t="shared" si="56"/>
        <v>3417.8</v>
      </c>
      <c r="E109" s="9">
        <f t="shared" si="56"/>
        <v>653.75</v>
      </c>
      <c r="F109" s="9">
        <f>F114</f>
        <v>2447.5154899999998</v>
      </c>
      <c r="G109" s="13">
        <f t="shared" si="56"/>
        <v>3760.3</v>
      </c>
      <c r="H109" s="9">
        <f t="shared" si="56"/>
        <v>942</v>
      </c>
      <c r="I109" s="9">
        <f t="shared" si="56"/>
        <v>942</v>
      </c>
      <c r="J109" s="9">
        <f t="shared" si="57"/>
        <v>12163.36549</v>
      </c>
    </row>
    <row r="110" spans="1:11" ht="39.75" customHeight="1">
      <c r="A110" s="28"/>
      <c r="B110" s="34"/>
      <c r="C110" s="7" t="s">
        <v>27</v>
      </c>
      <c r="D110" s="9">
        <f t="shared" si="56"/>
        <v>979</v>
      </c>
      <c r="E110" s="9">
        <f t="shared" si="56"/>
        <v>1445.6190000000001</v>
      </c>
      <c r="F110" s="9">
        <f t="shared" si="56"/>
        <v>1281.9000000000001</v>
      </c>
      <c r="G110" s="8">
        <v>1482</v>
      </c>
      <c r="H110" s="9">
        <f t="shared" si="56"/>
        <v>250</v>
      </c>
      <c r="I110" s="9">
        <f t="shared" si="56"/>
        <v>250</v>
      </c>
      <c r="J110" s="9">
        <f t="shared" si="57"/>
        <v>5688.5190000000002</v>
      </c>
    </row>
    <row r="111" spans="1:11" ht="41.25" customHeight="1">
      <c r="A111" s="29"/>
      <c r="B111" s="34"/>
      <c r="C111" s="7" t="s">
        <v>24</v>
      </c>
      <c r="D111" s="9">
        <f t="shared" si="56"/>
        <v>800</v>
      </c>
      <c r="E111" s="9">
        <f t="shared" si="56"/>
        <v>2000</v>
      </c>
      <c r="F111" s="9">
        <f t="shared" si="56"/>
        <v>3050</v>
      </c>
      <c r="G111" s="8">
        <f t="shared" si="56"/>
        <v>0</v>
      </c>
      <c r="H111" s="9">
        <f t="shared" si="56"/>
        <v>2000</v>
      </c>
      <c r="I111" s="9">
        <f t="shared" si="56"/>
        <v>2000</v>
      </c>
      <c r="J111" s="9">
        <f t="shared" si="57"/>
        <v>9850</v>
      </c>
    </row>
    <row r="112" spans="1:11" ht="27.75" customHeight="1">
      <c r="A112" s="21"/>
      <c r="B112" s="27" t="s">
        <v>26</v>
      </c>
      <c r="C112" s="7" t="s">
        <v>20</v>
      </c>
      <c r="D112" s="9">
        <f>D113+D114+D115+D116</f>
        <v>13718</v>
      </c>
      <c r="E112" s="9">
        <f t="shared" ref="E112:I112" si="58">E113+E114+E115+E116</f>
        <v>7799.9189999999999</v>
      </c>
      <c r="F112" s="9">
        <f t="shared" si="58"/>
        <v>9831.7000000000007</v>
      </c>
      <c r="G112" s="13">
        <f t="shared" si="58"/>
        <v>8860.7000000000007</v>
      </c>
      <c r="H112" s="9">
        <f t="shared" si="58"/>
        <v>6015</v>
      </c>
      <c r="I112" s="9">
        <f t="shared" si="58"/>
        <v>5074</v>
      </c>
      <c r="J112" s="9">
        <f t="shared" si="27"/>
        <v>46225.319000000003</v>
      </c>
    </row>
    <row r="113" spans="1:10" ht="34.5" customHeight="1">
      <c r="A113" s="22"/>
      <c r="B113" s="28"/>
      <c r="C113" s="7" t="s">
        <v>21</v>
      </c>
      <c r="D113" s="9">
        <f>D134</f>
        <v>8521.2000000000007</v>
      </c>
      <c r="E113" s="9">
        <f>E131+E134</f>
        <v>3700.55</v>
      </c>
      <c r="F113" s="9">
        <f t="shared" ref="F113:I113" si="59">F131+F134</f>
        <v>3052.2845100000004</v>
      </c>
      <c r="G113" s="13">
        <f t="shared" si="59"/>
        <v>3618.4</v>
      </c>
      <c r="H113" s="9">
        <f t="shared" si="59"/>
        <v>2823</v>
      </c>
      <c r="I113" s="9">
        <f t="shared" si="59"/>
        <v>1882</v>
      </c>
      <c r="J113" s="9">
        <f t="shared" si="27"/>
        <v>21715.434510000003</v>
      </c>
    </row>
    <row r="114" spans="1:10" ht="34.5" customHeight="1">
      <c r="A114" s="22"/>
      <c r="B114" s="28"/>
      <c r="C114" s="7" t="s">
        <v>22</v>
      </c>
      <c r="D114" s="9">
        <f>D124+D135</f>
        <v>3417.8</v>
      </c>
      <c r="E114" s="9">
        <f>E124+E135+E132</f>
        <v>653.75</v>
      </c>
      <c r="F114" s="9">
        <f>F124+F132+F135+F139</f>
        <v>2447.5154899999998</v>
      </c>
      <c r="G114" s="13">
        <f>G124+G135</f>
        <v>3760.3</v>
      </c>
      <c r="H114" s="9">
        <f>H124+H135</f>
        <v>942</v>
      </c>
      <c r="I114" s="9">
        <f>I124+I135</f>
        <v>942</v>
      </c>
      <c r="J114" s="9">
        <f t="shared" si="27"/>
        <v>11221.36549</v>
      </c>
    </row>
    <row r="115" spans="1:10" ht="36" customHeight="1">
      <c r="A115" s="22"/>
      <c r="B115" s="28"/>
      <c r="C115" s="7" t="s">
        <v>27</v>
      </c>
      <c r="D115" s="9">
        <f>D118+D120+D128+D137</f>
        <v>979</v>
      </c>
      <c r="E115" s="9">
        <f>E118+E120+E128+E137</f>
        <v>1445.6190000000001</v>
      </c>
      <c r="F115" s="9">
        <f>F118+F120+F128+F137+F140</f>
        <v>1281.9000000000001</v>
      </c>
      <c r="G115" s="8">
        <v>1482</v>
      </c>
      <c r="H115" s="9">
        <f>H118+H120+H128+H137</f>
        <v>250</v>
      </c>
      <c r="I115" s="9">
        <f>I118+I120+I128+I137</f>
        <v>250</v>
      </c>
      <c r="J115" s="9">
        <f t="shared" si="27"/>
        <v>5438.5190000000002</v>
      </c>
    </row>
    <row r="116" spans="1:10" ht="34.5" customHeight="1">
      <c r="A116" s="23"/>
      <c r="B116" s="29"/>
      <c r="C116" s="7" t="s">
        <v>24</v>
      </c>
      <c r="D116" s="9">
        <f>D129+D122</f>
        <v>800</v>
      </c>
      <c r="E116" s="9">
        <f t="shared" ref="E116:I116" si="60">E129+E122</f>
        <v>2000</v>
      </c>
      <c r="F116" s="9">
        <f>F129+F122+F141</f>
        <v>3050</v>
      </c>
      <c r="G116" s="8">
        <f t="shared" si="60"/>
        <v>0</v>
      </c>
      <c r="H116" s="9">
        <f t="shared" si="60"/>
        <v>2000</v>
      </c>
      <c r="I116" s="9">
        <f t="shared" si="60"/>
        <v>2000</v>
      </c>
      <c r="J116" s="9">
        <f t="shared" si="27"/>
        <v>7850</v>
      </c>
    </row>
    <row r="117" spans="1:10" ht="51.75" customHeight="1">
      <c r="A117" s="7" t="s">
        <v>58</v>
      </c>
      <c r="B117" s="34" t="s">
        <v>26</v>
      </c>
      <c r="C117" s="7" t="s">
        <v>20</v>
      </c>
      <c r="D117" s="9">
        <f>D118</f>
        <v>155</v>
      </c>
      <c r="E117" s="9">
        <f t="shared" ref="E117:I117" si="61">E118</f>
        <v>248.84</v>
      </c>
      <c r="F117" s="9">
        <f t="shared" si="61"/>
        <v>253.1</v>
      </c>
      <c r="G117" s="8">
        <f t="shared" si="61"/>
        <v>250</v>
      </c>
      <c r="H117" s="9">
        <f t="shared" si="61"/>
        <v>250</v>
      </c>
      <c r="I117" s="9">
        <f t="shared" si="61"/>
        <v>250</v>
      </c>
      <c r="J117" s="9">
        <f>SUM(D117:I117)</f>
        <v>1406.94</v>
      </c>
    </row>
    <row r="118" spans="1:10" ht="180" customHeight="1">
      <c r="A118" s="7" t="s">
        <v>59</v>
      </c>
      <c r="B118" s="34"/>
      <c r="C118" s="7" t="s">
        <v>27</v>
      </c>
      <c r="D118" s="9">
        <v>155</v>
      </c>
      <c r="E118" s="9">
        <f>220.6+28.24</f>
        <v>248.84</v>
      </c>
      <c r="F118" s="9">
        <f>250-0.8+3.9</f>
        <v>253.1</v>
      </c>
      <c r="G118" s="8">
        <v>250</v>
      </c>
      <c r="H118" s="9">
        <v>250</v>
      </c>
      <c r="I118" s="9">
        <v>250</v>
      </c>
      <c r="J118" s="9">
        <f>SUM(D118:I118)</f>
        <v>1406.94</v>
      </c>
    </row>
    <row r="119" spans="1:10" ht="45" customHeight="1">
      <c r="A119" s="34" t="s">
        <v>60</v>
      </c>
      <c r="B119" s="34" t="s">
        <v>26</v>
      </c>
      <c r="C119" s="7" t="s">
        <v>20</v>
      </c>
      <c r="D119" s="9">
        <v>823</v>
      </c>
      <c r="E119" s="9">
        <f>E120</f>
        <v>395.779</v>
      </c>
      <c r="F119" s="9">
        <f t="shared" ref="F119:H119" si="62">F120</f>
        <v>227</v>
      </c>
      <c r="G119" s="8">
        <f t="shared" si="62"/>
        <v>300</v>
      </c>
      <c r="H119" s="9">
        <f t="shared" si="62"/>
        <v>0</v>
      </c>
      <c r="I119" s="9"/>
      <c r="J119" s="9">
        <f>SUM(D119:I119)</f>
        <v>1745.779</v>
      </c>
    </row>
    <row r="120" spans="1:10" ht="40.5" customHeight="1">
      <c r="A120" s="34"/>
      <c r="B120" s="34"/>
      <c r="C120" s="7" t="s">
        <v>27</v>
      </c>
      <c r="D120" s="9">
        <v>823</v>
      </c>
      <c r="E120" s="9">
        <f>367.3+28.479</f>
        <v>395.779</v>
      </c>
      <c r="F120" s="9">
        <v>227</v>
      </c>
      <c r="G120" s="8">
        <v>300</v>
      </c>
      <c r="H120" s="9"/>
      <c r="I120" s="9"/>
      <c r="J120" s="9">
        <f>SUM(D120:I120)</f>
        <v>1745.779</v>
      </c>
    </row>
    <row r="121" spans="1:10" ht="61.5" customHeight="1">
      <c r="A121" s="34" t="s">
        <v>61</v>
      </c>
      <c r="B121" s="34" t="s">
        <v>26</v>
      </c>
      <c r="C121" s="7" t="s">
        <v>20</v>
      </c>
      <c r="D121" s="9"/>
      <c r="E121" s="9">
        <f>E122</f>
        <v>800</v>
      </c>
      <c r="F121" s="9">
        <f t="shared" ref="F121:H121" si="63">F122</f>
        <v>450</v>
      </c>
      <c r="G121" s="8">
        <f t="shared" si="63"/>
        <v>0</v>
      </c>
      <c r="H121" s="9">
        <f t="shared" si="63"/>
        <v>0</v>
      </c>
      <c r="I121" s="9"/>
      <c r="J121" s="9">
        <f t="shared" ref="J121:J122" si="64">SUM(D121:H121)</f>
        <v>1250</v>
      </c>
    </row>
    <row r="122" spans="1:10" ht="51.75" customHeight="1">
      <c r="A122" s="34"/>
      <c r="B122" s="34"/>
      <c r="C122" s="7" t="s">
        <v>24</v>
      </c>
      <c r="D122" s="9"/>
      <c r="E122" s="9">
        <v>800</v>
      </c>
      <c r="F122" s="9">
        <v>450</v>
      </c>
      <c r="G122" s="8"/>
      <c r="H122" s="9"/>
      <c r="I122" s="9"/>
      <c r="J122" s="9">
        <f t="shared" si="64"/>
        <v>1250</v>
      </c>
    </row>
    <row r="123" spans="1:10" ht="39.75" customHeight="1">
      <c r="A123" s="7" t="s">
        <v>62</v>
      </c>
      <c r="B123" s="34" t="s">
        <v>26</v>
      </c>
      <c r="C123" s="7" t="s">
        <v>20</v>
      </c>
      <c r="D123" s="9">
        <f>D124</f>
        <v>1</v>
      </c>
      <c r="E123" s="9">
        <f t="shared" ref="E123:I123" si="65">E124</f>
        <v>1</v>
      </c>
      <c r="F123" s="9">
        <f t="shared" si="65"/>
        <v>1</v>
      </c>
      <c r="G123" s="8">
        <f t="shared" si="65"/>
        <v>1</v>
      </c>
      <c r="H123" s="9">
        <f t="shared" si="65"/>
        <v>1</v>
      </c>
      <c r="I123" s="9">
        <f t="shared" si="65"/>
        <v>1</v>
      </c>
      <c r="J123" s="9">
        <f>SUM(D123:I123)</f>
        <v>6</v>
      </c>
    </row>
    <row r="124" spans="1:10" ht="141.75" customHeight="1">
      <c r="A124" s="7" t="s">
        <v>63</v>
      </c>
      <c r="B124" s="34"/>
      <c r="C124" s="7" t="s">
        <v>22</v>
      </c>
      <c r="D124" s="9">
        <v>1</v>
      </c>
      <c r="E124" s="9">
        <v>1</v>
      </c>
      <c r="F124" s="9">
        <v>1</v>
      </c>
      <c r="G124" s="8">
        <v>1</v>
      </c>
      <c r="H124" s="9">
        <v>1</v>
      </c>
      <c r="I124" s="9">
        <v>1</v>
      </c>
      <c r="J124" s="9">
        <f>SUM(D124:I124)</f>
        <v>6</v>
      </c>
    </row>
    <row r="125" spans="1:10" ht="36" customHeight="1">
      <c r="A125" s="7" t="s">
        <v>64</v>
      </c>
      <c r="B125" s="34" t="s">
        <v>26</v>
      </c>
      <c r="C125" s="34"/>
      <c r="D125" s="38"/>
      <c r="E125" s="38"/>
      <c r="F125" s="38"/>
      <c r="G125" s="37"/>
      <c r="H125" s="38"/>
      <c r="I125" s="39"/>
      <c r="J125" s="38"/>
    </row>
    <row r="126" spans="1:10" ht="47.25" customHeight="1">
      <c r="A126" s="7" t="s">
        <v>65</v>
      </c>
      <c r="B126" s="34"/>
      <c r="C126" s="34"/>
      <c r="D126" s="38"/>
      <c r="E126" s="38"/>
      <c r="F126" s="38"/>
      <c r="G126" s="37"/>
      <c r="H126" s="38"/>
      <c r="I126" s="40"/>
      <c r="J126" s="38"/>
    </row>
    <row r="127" spans="1:10" ht="36.75" customHeight="1">
      <c r="A127" s="7" t="s">
        <v>66</v>
      </c>
      <c r="B127" s="34" t="s">
        <v>26</v>
      </c>
      <c r="C127" s="7" t="s">
        <v>20</v>
      </c>
      <c r="D127" s="9">
        <f>D128+D129</f>
        <v>800</v>
      </c>
      <c r="E127" s="9">
        <f t="shared" ref="E127:I127" si="66">E128+E129</f>
        <v>2000</v>
      </c>
      <c r="F127" s="9">
        <f t="shared" si="66"/>
        <v>2800</v>
      </c>
      <c r="G127" s="8">
        <f t="shared" si="66"/>
        <v>930</v>
      </c>
      <c r="H127" s="9">
        <f t="shared" si="66"/>
        <v>2000</v>
      </c>
      <c r="I127" s="9">
        <f t="shared" si="66"/>
        <v>2000</v>
      </c>
      <c r="J127" s="9">
        <f>SUM(D127:I127)</f>
        <v>10530</v>
      </c>
    </row>
    <row r="128" spans="1:10" ht="69" customHeight="1">
      <c r="A128" s="27" t="s">
        <v>67</v>
      </c>
      <c r="B128" s="34"/>
      <c r="C128" s="7" t="s">
        <v>23</v>
      </c>
      <c r="D128" s="9"/>
      <c r="E128" s="9">
        <v>800</v>
      </c>
      <c r="F128" s="9">
        <v>500</v>
      </c>
      <c r="G128" s="8">
        <v>930</v>
      </c>
      <c r="H128" s="9"/>
      <c r="I128" s="9"/>
      <c r="J128" s="9">
        <f>SUM(D128:I128)</f>
        <v>2230</v>
      </c>
    </row>
    <row r="129" spans="1:10" ht="45.75" customHeight="1">
      <c r="A129" s="29"/>
      <c r="B129" s="34"/>
      <c r="C129" s="7" t="s">
        <v>24</v>
      </c>
      <c r="D129" s="9">
        <v>800</v>
      </c>
      <c r="E129" s="9">
        <v>1200</v>
      </c>
      <c r="F129" s="9">
        <v>2300</v>
      </c>
      <c r="G129" s="8">
        <f>2000-2000</f>
        <v>0</v>
      </c>
      <c r="H129" s="9">
        <v>2000</v>
      </c>
      <c r="I129" s="9">
        <v>2000</v>
      </c>
      <c r="J129" s="9">
        <f>SUM(D129:I129)</f>
        <v>8300</v>
      </c>
    </row>
    <row r="130" spans="1:10" ht="27" customHeight="1">
      <c r="A130" s="7" t="s">
        <v>68</v>
      </c>
      <c r="B130" s="19" t="s">
        <v>26</v>
      </c>
      <c r="C130" s="7" t="s">
        <v>20</v>
      </c>
      <c r="D130" s="9"/>
      <c r="E130" s="9">
        <f>E131+E132</f>
        <v>622.70000000000005</v>
      </c>
      <c r="F130" s="9">
        <f t="shared" ref="F130:H130" si="67">F131+F132</f>
        <v>1868.1</v>
      </c>
      <c r="G130" s="8">
        <f t="shared" si="67"/>
        <v>0</v>
      </c>
      <c r="H130" s="9">
        <f t="shared" si="67"/>
        <v>0</v>
      </c>
      <c r="I130" s="9"/>
      <c r="J130" s="9">
        <f t="shared" ref="J130:J153" si="68">SUM(D130:H130)</f>
        <v>2490.8000000000002</v>
      </c>
    </row>
    <row r="131" spans="1:10" ht="75.75" customHeight="1">
      <c r="A131" s="19" t="s">
        <v>69</v>
      </c>
      <c r="B131" s="19"/>
      <c r="C131" s="7" t="s">
        <v>21</v>
      </c>
      <c r="D131" s="9"/>
      <c r="E131" s="9">
        <v>268.39999999999998</v>
      </c>
      <c r="F131" s="9">
        <f>1868.1*0.4171</f>
        <v>779.18451000000005</v>
      </c>
      <c r="G131" s="8"/>
      <c r="H131" s="9"/>
      <c r="I131" s="9"/>
      <c r="J131" s="9">
        <f t="shared" si="68"/>
        <v>1047.5845100000001</v>
      </c>
    </row>
    <row r="132" spans="1:10" ht="91.5" customHeight="1">
      <c r="A132" s="19"/>
      <c r="B132" s="19"/>
      <c r="C132" s="7" t="s">
        <v>22</v>
      </c>
      <c r="D132" s="9"/>
      <c r="E132" s="9">
        <v>354.3</v>
      </c>
      <c r="F132" s="9">
        <f>1868.1*0.5829</f>
        <v>1088.9154899999999</v>
      </c>
      <c r="G132" s="8"/>
      <c r="H132" s="9"/>
      <c r="I132" s="9"/>
      <c r="J132" s="9">
        <f t="shared" si="68"/>
        <v>1443.2154899999998</v>
      </c>
    </row>
    <row r="133" spans="1:10" ht="15.75">
      <c r="A133" s="7" t="s">
        <v>70</v>
      </c>
      <c r="B133" s="34" t="s">
        <v>26</v>
      </c>
      <c r="C133" s="7" t="s">
        <v>20</v>
      </c>
      <c r="D133" s="9">
        <f>D134+D135</f>
        <v>11938</v>
      </c>
      <c r="E133" s="9">
        <f t="shared" ref="E133:I133" si="69">E134+E135</f>
        <v>3730.6</v>
      </c>
      <c r="F133" s="9">
        <f t="shared" si="69"/>
        <v>3030.7000000000003</v>
      </c>
      <c r="G133" s="13">
        <f t="shared" si="69"/>
        <v>7377.7000000000007</v>
      </c>
      <c r="H133" s="9">
        <f t="shared" si="69"/>
        <v>3764</v>
      </c>
      <c r="I133" s="9">
        <f t="shared" si="69"/>
        <v>2823</v>
      </c>
      <c r="J133" s="9">
        <f>SUM(D133:I133)</f>
        <v>32664</v>
      </c>
    </row>
    <row r="134" spans="1:10" ht="85.5" customHeight="1">
      <c r="A134" s="27" t="s">
        <v>71</v>
      </c>
      <c r="B134" s="34"/>
      <c r="C134" s="7" t="s">
        <v>21</v>
      </c>
      <c r="D134" s="9">
        <v>8521.2000000000007</v>
      </c>
      <c r="E134" s="9">
        <f>5001.3-1569.15</f>
        <v>3432.15</v>
      </c>
      <c r="F134" s="9">
        <f>1515+0.4+757.7</f>
        <v>2273.1000000000004</v>
      </c>
      <c r="G134" s="13">
        <v>3618.4</v>
      </c>
      <c r="H134" s="9">
        <v>2823</v>
      </c>
      <c r="I134" s="9">
        <v>1882</v>
      </c>
      <c r="J134" s="9">
        <f>SUM(D134:I134)</f>
        <v>22549.850000000002</v>
      </c>
    </row>
    <row r="135" spans="1:10" ht="31.5">
      <c r="A135" s="29"/>
      <c r="B135" s="34"/>
      <c r="C135" s="7" t="s">
        <v>22</v>
      </c>
      <c r="D135" s="9">
        <v>3416.8</v>
      </c>
      <c r="E135" s="9">
        <f>434.9-136.45</f>
        <v>298.45</v>
      </c>
      <c r="F135" s="9">
        <v>757.6</v>
      </c>
      <c r="G135" s="13">
        <v>3759.3</v>
      </c>
      <c r="H135" s="9">
        <v>941</v>
      </c>
      <c r="I135" s="9">
        <v>941</v>
      </c>
      <c r="J135" s="9">
        <f>SUM(D135:I135)</f>
        <v>10114.150000000001</v>
      </c>
    </row>
    <row r="136" spans="1:10" ht="24.75" customHeight="1">
      <c r="A136" s="7" t="s">
        <v>72</v>
      </c>
      <c r="B136" s="34" t="s">
        <v>26</v>
      </c>
      <c r="C136" s="7" t="s">
        <v>20</v>
      </c>
      <c r="D136" s="9">
        <f>D137</f>
        <v>1</v>
      </c>
      <c r="E136" s="9">
        <f t="shared" ref="E136:H136" si="70">E137</f>
        <v>1</v>
      </c>
      <c r="F136" s="9">
        <f t="shared" si="70"/>
        <v>1.8</v>
      </c>
      <c r="G136" s="8">
        <f t="shared" si="70"/>
        <v>2</v>
      </c>
      <c r="H136" s="9">
        <f t="shared" si="70"/>
        <v>0</v>
      </c>
      <c r="I136" s="9"/>
      <c r="J136" s="9">
        <f>SUM(D136:I136)</f>
        <v>5.8</v>
      </c>
    </row>
    <row r="137" spans="1:10" ht="51.75" customHeight="1">
      <c r="A137" s="7" t="s">
        <v>73</v>
      </c>
      <c r="B137" s="34"/>
      <c r="C137" s="7" t="s">
        <v>27</v>
      </c>
      <c r="D137" s="9">
        <v>1</v>
      </c>
      <c r="E137" s="9">
        <v>1</v>
      </c>
      <c r="F137" s="9">
        <f>1+0.8</f>
        <v>1.8</v>
      </c>
      <c r="G137" s="8">
        <v>2</v>
      </c>
      <c r="H137" s="9"/>
      <c r="I137" s="9"/>
      <c r="J137" s="9">
        <f>SUM(D137:I137)</f>
        <v>5.8</v>
      </c>
    </row>
    <row r="138" spans="1:10" ht="24" customHeight="1">
      <c r="A138" s="7" t="s">
        <v>74</v>
      </c>
      <c r="B138" s="7"/>
      <c r="C138" s="7" t="s">
        <v>75</v>
      </c>
      <c r="D138" s="9"/>
      <c r="E138" s="9"/>
      <c r="F138" s="9">
        <f>SUM(F139:F141)</f>
        <v>1200</v>
      </c>
      <c r="G138" s="8"/>
      <c r="H138" s="9"/>
      <c r="I138" s="9"/>
      <c r="J138" s="9">
        <f t="shared" si="68"/>
        <v>1200</v>
      </c>
    </row>
    <row r="139" spans="1:10" ht="33.75" customHeight="1">
      <c r="A139" s="27" t="s">
        <v>76</v>
      </c>
      <c r="B139" s="7"/>
      <c r="C139" s="7" t="s">
        <v>22</v>
      </c>
      <c r="D139" s="9"/>
      <c r="E139" s="9"/>
      <c r="F139" s="9">
        <v>600</v>
      </c>
      <c r="G139" s="8"/>
      <c r="H139" s="9"/>
      <c r="I139" s="9"/>
      <c r="J139" s="9">
        <f t="shared" si="68"/>
        <v>600</v>
      </c>
    </row>
    <row r="140" spans="1:10" ht="35.25" customHeight="1">
      <c r="A140" s="28"/>
      <c r="B140" s="7"/>
      <c r="C140" s="7" t="s">
        <v>27</v>
      </c>
      <c r="D140" s="9"/>
      <c r="E140" s="9"/>
      <c r="F140" s="9">
        <v>300</v>
      </c>
      <c r="G140" s="8"/>
      <c r="H140" s="9"/>
      <c r="I140" s="9"/>
      <c r="J140" s="9">
        <f t="shared" si="68"/>
        <v>300</v>
      </c>
    </row>
    <row r="141" spans="1:10" ht="33" customHeight="1">
      <c r="A141" s="29"/>
      <c r="B141" s="7"/>
      <c r="C141" s="7" t="s">
        <v>24</v>
      </c>
      <c r="D141" s="9"/>
      <c r="E141" s="9"/>
      <c r="F141" s="9">
        <v>300</v>
      </c>
      <c r="G141" s="8"/>
      <c r="H141" s="9"/>
      <c r="I141" s="9"/>
      <c r="J141" s="9">
        <f t="shared" si="68"/>
        <v>300</v>
      </c>
    </row>
    <row r="142" spans="1:10" ht="26.25" customHeight="1">
      <c r="A142" s="7" t="s">
        <v>77</v>
      </c>
      <c r="B142" s="34" t="s">
        <v>19</v>
      </c>
      <c r="C142" s="7" t="s">
        <v>20</v>
      </c>
      <c r="D142" s="9">
        <f>D145</f>
        <v>0</v>
      </c>
      <c r="E142" s="9">
        <f t="shared" ref="E142:G142" si="71">E145</f>
        <v>6490.9000000000005</v>
      </c>
      <c r="F142" s="9">
        <f t="shared" si="71"/>
        <v>0</v>
      </c>
      <c r="G142" s="8">
        <f t="shared" si="71"/>
        <v>0</v>
      </c>
      <c r="H142" s="9"/>
      <c r="I142" s="9"/>
      <c r="J142" s="9">
        <f t="shared" si="68"/>
        <v>6490.9000000000005</v>
      </c>
    </row>
    <row r="143" spans="1:10" ht="31.5">
      <c r="A143" s="27" t="s">
        <v>78</v>
      </c>
      <c r="B143" s="34"/>
      <c r="C143" s="7" t="s">
        <v>21</v>
      </c>
      <c r="D143" s="9">
        <f t="shared" ref="D143:G145" si="72">D146</f>
        <v>0</v>
      </c>
      <c r="E143" s="9">
        <f t="shared" si="72"/>
        <v>5971.6</v>
      </c>
      <c r="F143" s="9">
        <f t="shared" si="72"/>
        <v>0</v>
      </c>
      <c r="G143" s="8">
        <f t="shared" si="72"/>
        <v>0</v>
      </c>
      <c r="H143" s="9"/>
      <c r="I143" s="9"/>
      <c r="J143" s="9">
        <f t="shared" si="68"/>
        <v>5971.6</v>
      </c>
    </row>
    <row r="144" spans="1:10" ht="31.5">
      <c r="A144" s="28"/>
      <c r="B144" s="34"/>
      <c r="C144" s="7" t="s">
        <v>22</v>
      </c>
      <c r="D144" s="9">
        <f t="shared" si="72"/>
        <v>0</v>
      </c>
      <c r="E144" s="9">
        <f t="shared" si="72"/>
        <v>519.29999999999995</v>
      </c>
      <c r="F144" s="9">
        <f t="shared" si="72"/>
        <v>0</v>
      </c>
      <c r="G144" s="8">
        <f t="shared" si="72"/>
        <v>0</v>
      </c>
      <c r="H144" s="9"/>
      <c r="I144" s="9"/>
      <c r="J144" s="9">
        <f t="shared" si="68"/>
        <v>519.29999999999995</v>
      </c>
    </row>
    <row r="145" spans="1:10" ht="18.75" customHeight="1">
      <c r="A145" s="28"/>
      <c r="B145" s="34" t="s">
        <v>26</v>
      </c>
      <c r="C145" s="7" t="s">
        <v>20</v>
      </c>
      <c r="D145" s="9">
        <f>D148</f>
        <v>0</v>
      </c>
      <c r="E145" s="9">
        <f t="shared" si="72"/>
        <v>6490.9000000000005</v>
      </c>
      <c r="F145" s="9">
        <f t="shared" si="72"/>
        <v>0</v>
      </c>
      <c r="G145" s="8">
        <f t="shared" si="72"/>
        <v>0</v>
      </c>
      <c r="H145" s="9"/>
      <c r="I145" s="9"/>
      <c r="J145" s="9">
        <f t="shared" si="68"/>
        <v>6490.9000000000005</v>
      </c>
    </row>
    <row r="146" spans="1:10" ht="38.25" customHeight="1">
      <c r="A146" s="28"/>
      <c r="B146" s="34"/>
      <c r="C146" s="7" t="s">
        <v>21</v>
      </c>
      <c r="D146" s="9">
        <f t="shared" ref="D146:G150" si="73">D149</f>
        <v>0</v>
      </c>
      <c r="E146" s="9">
        <f t="shared" si="73"/>
        <v>5971.6</v>
      </c>
      <c r="F146" s="9">
        <f t="shared" si="73"/>
        <v>0</v>
      </c>
      <c r="G146" s="8">
        <f t="shared" si="73"/>
        <v>0</v>
      </c>
      <c r="H146" s="9"/>
      <c r="I146" s="9"/>
      <c r="J146" s="9">
        <f t="shared" si="68"/>
        <v>5971.6</v>
      </c>
    </row>
    <row r="147" spans="1:10" ht="31.5" customHeight="1">
      <c r="A147" s="29"/>
      <c r="B147" s="34"/>
      <c r="C147" s="7" t="s">
        <v>22</v>
      </c>
      <c r="D147" s="9">
        <f t="shared" si="73"/>
        <v>0</v>
      </c>
      <c r="E147" s="9">
        <f t="shared" si="73"/>
        <v>519.29999999999995</v>
      </c>
      <c r="F147" s="9">
        <f t="shared" si="73"/>
        <v>0</v>
      </c>
      <c r="G147" s="8">
        <f t="shared" si="73"/>
        <v>0</v>
      </c>
      <c r="H147" s="9"/>
      <c r="I147" s="9"/>
      <c r="J147" s="9">
        <f t="shared" si="68"/>
        <v>519.29999999999995</v>
      </c>
    </row>
    <row r="148" spans="1:10" ht="15.75">
      <c r="A148" s="7" t="s">
        <v>79</v>
      </c>
      <c r="B148" s="34" t="s">
        <v>19</v>
      </c>
      <c r="C148" s="7" t="s">
        <v>20</v>
      </c>
      <c r="D148" s="9"/>
      <c r="E148" s="9">
        <f t="shared" si="73"/>
        <v>6490.9000000000005</v>
      </c>
      <c r="F148" s="9"/>
      <c r="G148" s="9"/>
      <c r="H148" s="9"/>
      <c r="I148" s="9"/>
      <c r="J148" s="9">
        <f t="shared" si="68"/>
        <v>6490.9000000000005</v>
      </c>
    </row>
    <row r="149" spans="1:10" ht="39" customHeight="1">
      <c r="A149" s="27" t="s">
        <v>78</v>
      </c>
      <c r="B149" s="34"/>
      <c r="C149" s="7" t="s">
        <v>21</v>
      </c>
      <c r="D149" s="9"/>
      <c r="E149" s="9">
        <f t="shared" si="73"/>
        <v>5971.6</v>
      </c>
      <c r="F149" s="9"/>
      <c r="G149" s="9"/>
      <c r="H149" s="9"/>
      <c r="I149" s="9"/>
      <c r="J149" s="9">
        <f t="shared" si="68"/>
        <v>5971.6</v>
      </c>
    </row>
    <row r="150" spans="1:10" ht="30" customHeight="1">
      <c r="A150" s="28"/>
      <c r="B150" s="34"/>
      <c r="C150" s="7" t="s">
        <v>22</v>
      </c>
      <c r="D150" s="9"/>
      <c r="E150" s="9">
        <f t="shared" si="73"/>
        <v>519.29999999999995</v>
      </c>
      <c r="F150" s="9"/>
      <c r="G150" s="9"/>
      <c r="H150" s="9"/>
      <c r="I150" s="9"/>
      <c r="J150" s="9">
        <f t="shared" si="68"/>
        <v>519.29999999999995</v>
      </c>
    </row>
    <row r="151" spans="1:10" ht="20.25" customHeight="1">
      <c r="A151" s="28"/>
      <c r="B151" s="27" t="s">
        <v>26</v>
      </c>
      <c r="C151" s="7" t="s">
        <v>20</v>
      </c>
      <c r="D151" s="9"/>
      <c r="E151" s="9">
        <f t="shared" ref="E151" si="74">E152+E153</f>
        <v>6490.9000000000005</v>
      </c>
      <c r="F151" s="9"/>
      <c r="G151" s="9"/>
      <c r="H151" s="9"/>
      <c r="I151" s="9"/>
      <c r="J151" s="9">
        <f t="shared" si="68"/>
        <v>6490.9000000000005</v>
      </c>
    </row>
    <row r="152" spans="1:10" ht="31.5">
      <c r="A152" s="28"/>
      <c r="B152" s="28"/>
      <c r="C152" s="7" t="s">
        <v>21</v>
      </c>
      <c r="D152" s="9"/>
      <c r="E152" s="9">
        <f>E155+E158+E161</f>
        <v>5971.6</v>
      </c>
      <c r="F152" s="9"/>
      <c r="G152" s="9"/>
      <c r="H152" s="9"/>
      <c r="I152" s="9"/>
      <c r="J152" s="9">
        <f t="shared" si="68"/>
        <v>5971.6</v>
      </c>
    </row>
    <row r="153" spans="1:10" ht="31.5">
      <c r="A153" s="29"/>
      <c r="B153" s="29"/>
      <c r="C153" s="7" t="s">
        <v>22</v>
      </c>
      <c r="D153" s="9"/>
      <c r="E153" s="9">
        <f>E156+E159+E162</f>
        <v>519.29999999999995</v>
      </c>
      <c r="F153" s="9"/>
      <c r="G153" s="9"/>
      <c r="H153" s="9"/>
      <c r="I153" s="9"/>
      <c r="J153" s="9">
        <f t="shared" si="68"/>
        <v>519.29999999999995</v>
      </c>
    </row>
    <row r="154" spans="1:10" ht="15.75">
      <c r="A154" s="7" t="s">
        <v>80</v>
      </c>
      <c r="B154" s="34" t="s">
        <v>26</v>
      </c>
      <c r="C154" s="7" t="s">
        <v>20</v>
      </c>
      <c r="D154" s="9"/>
      <c r="E154" s="9">
        <f t="shared" ref="E154" si="75">E155+E156</f>
        <v>3043.5</v>
      </c>
      <c r="F154" s="9"/>
      <c r="G154" s="9"/>
      <c r="H154" s="9"/>
      <c r="I154" s="9"/>
      <c r="J154" s="9">
        <f t="shared" ref="J154:J162" si="76">SUM(D154:H154)</f>
        <v>3043.5</v>
      </c>
    </row>
    <row r="155" spans="1:10" ht="31.5">
      <c r="A155" s="27" t="s">
        <v>81</v>
      </c>
      <c r="B155" s="34"/>
      <c r="C155" s="7" t="s">
        <v>21</v>
      </c>
      <c r="D155" s="9"/>
      <c r="E155" s="9">
        <v>2800</v>
      </c>
      <c r="F155" s="9"/>
      <c r="G155" s="9"/>
      <c r="H155" s="9"/>
      <c r="I155" s="9"/>
      <c r="J155" s="9">
        <f t="shared" si="76"/>
        <v>2800</v>
      </c>
    </row>
    <row r="156" spans="1:10" ht="31.5">
      <c r="A156" s="29"/>
      <c r="B156" s="34"/>
      <c r="C156" s="7" t="s">
        <v>22</v>
      </c>
      <c r="D156" s="9"/>
      <c r="E156" s="9">
        <v>243.5</v>
      </c>
      <c r="F156" s="9"/>
      <c r="G156" s="9"/>
      <c r="H156" s="9"/>
      <c r="I156" s="9"/>
      <c r="J156" s="9">
        <f>SUM(D156:H156)</f>
        <v>243.5</v>
      </c>
    </row>
    <row r="157" spans="1:10" ht="15.75">
      <c r="A157" s="7" t="s">
        <v>82</v>
      </c>
      <c r="B157" s="34" t="s">
        <v>26</v>
      </c>
      <c r="C157" s="7" t="s">
        <v>20</v>
      </c>
      <c r="D157" s="9"/>
      <c r="E157" s="9">
        <f>E158+E159</f>
        <v>1521.7</v>
      </c>
      <c r="F157" s="9"/>
      <c r="G157" s="9"/>
      <c r="H157" s="9"/>
      <c r="I157" s="9"/>
      <c r="J157" s="9">
        <f>SUM(D157:H157)</f>
        <v>1521.7</v>
      </c>
    </row>
    <row r="158" spans="1:10" ht="30" customHeight="1">
      <c r="A158" s="19" t="s">
        <v>83</v>
      </c>
      <c r="B158" s="34"/>
      <c r="C158" s="7" t="s">
        <v>21</v>
      </c>
      <c r="D158" s="9"/>
      <c r="E158" s="9">
        <v>1400</v>
      </c>
      <c r="F158" s="9"/>
      <c r="G158" s="9"/>
      <c r="H158" s="9"/>
      <c r="I158" s="9"/>
      <c r="J158" s="9">
        <f>SUM(D158:H158)</f>
        <v>1400</v>
      </c>
    </row>
    <row r="159" spans="1:10" ht="29.25" customHeight="1">
      <c r="A159" s="19"/>
      <c r="B159" s="34"/>
      <c r="C159" s="7" t="s">
        <v>22</v>
      </c>
      <c r="D159" s="9"/>
      <c r="E159" s="9">
        <v>121.7</v>
      </c>
      <c r="F159" s="9"/>
      <c r="G159" s="9"/>
      <c r="H159" s="9"/>
      <c r="I159" s="9"/>
      <c r="J159" s="9">
        <f>SUM(D159:H159)</f>
        <v>121.7</v>
      </c>
    </row>
    <row r="160" spans="1:10" ht="15.75" customHeight="1">
      <c r="A160" s="7" t="s">
        <v>84</v>
      </c>
      <c r="B160" s="34" t="s">
        <v>26</v>
      </c>
      <c r="C160" s="7" t="s">
        <v>20</v>
      </c>
      <c r="D160" s="9"/>
      <c r="E160" s="9">
        <f>E161+E162</f>
        <v>1925.6999999999998</v>
      </c>
      <c r="F160" s="9"/>
      <c r="G160" s="9"/>
      <c r="H160" s="9"/>
      <c r="I160" s="9"/>
      <c r="J160" s="9">
        <f t="shared" si="76"/>
        <v>1925.6999999999998</v>
      </c>
    </row>
    <row r="161" spans="1:10" ht="31.5" customHeight="1">
      <c r="A161" s="19" t="s">
        <v>85</v>
      </c>
      <c r="B161" s="34"/>
      <c r="C161" s="7" t="s">
        <v>21</v>
      </c>
      <c r="D161" s="9"/>
      <c r="E161" s="9">
        <v>1771.6</v>
      </c>
      <c r="F161" s="9"/>
      <c r="G161" s="9"/>
      <c r="H161" s="9"/>
      <c r="I161" s="9"/>
      <c r="J161" s="9">
        <f t="shared" si="76"/>
        <v>1771.6</v>
      </c>
    </row>
    <row r="162" spans="1:10" ht="31.5" customHeight="1">
      <c r="A162" s="19"/>
      <c r="B162" s="34"/>
      <c r="C162" s="7" t="s">
        <v>22</v>
      </c>
      <c r="D162" s="9"/>
      <c r="E162" s="9">
        <v>154.1</v>
      </c>
      <c r="F162" s="9"/>
      <c r="G162" s="9"/>
      <c r="H162" s="9"/>
      <c r="I162" s="9"/>
      <c r="J162" s="9">
        <f t="shared" si="76"/>
        <v>154.1</v>
      </c>
    </row>
  </sheetData>
  <mergeCells count="101">
    <mergeCell ref="A139:A141"/>
    <mergeCell ref="B133:B135"/>
    <mergeCell ref="A134:A135"/>
    <mergeCell ref="B136:B137"/>
    <mergeCell ref="B123:B124"/>
    <mergeCell ref="A121:A122"/>
    <mergeCell ref="B121:B122"/>
    <mergeCell ref="A98:A101"/>
    <mergeCell ref="B98:B101"/>
    <mergeCell ref="A102:A106"/>
    <mergeCell ref="B102:B106"/>
    <mergeCell ref="B107:B111"/>
    <mergeCell ref="A108:A111"/>
    <mergeCell ref="A112:A116"/>
    <mergeCell ref="B112:B116"/>
    <mergeCell ref="B117:B118"/>
    <mergeCell ref="A119:A120"/>
    <mergeCell ref="B119:B120"/>
    <mergeCell ref="B154:B156"/>
    <mergeCell ref="A155:A156"/>
    <mergeCell ref="B157:B159"/>
    <mergeCell ref="A158:A159"/>
    <mergeCell ref="B160:B162"/>
    <mergeCell ref="A161:A162"/>
    <mergeCell ref="B142:B144"/>
    <mergeCell ref="A143:A147"/>
    <mergeCell ref="B145:B147"/>
    <mergeCell ref="B148:B150"/>
    <mergeCell ref="A149:A153"/>
    <mergeCell ref="B151:B153"/>
    <mergeCell ref="G125:G126"/>
    <mergeCell ref="H125:H126"/>
    <mergeCell ref="I125:I126"/>
    <mergeCell ref="J125:J126"/>
    <mergeCell ref="B127:B129"/>
    <mergeCell ref="A128:A129"/>
    <mergeCell ref="F125:F126"/>
    <mergeCell ref="B130:B132"/>
    <mergeCell ref="A131:A132"/>
    <mergeCell ref="B125:B126"/>
    <mergeCell ref="C125:C126"/>
    <mergeCell ref="D125:D126"/>
    <mergeCell ref="E125:E126"/>
    <mergeCell ref="A89:A90"/>
    <mergeCell ref="B89:B90"/>
    <mergeCell ref="A91:A92"/>
    <mergeCell ref="B91:B92"/>
    <mergeCell ref="A93:A94"/>
    <mergeCell ref="B93:B94"/>
    <mergeCell ref="B95:B96"/>
    <mergeCell ref="A95:A96"/>
    <mergeCell ref="B73:B75"/>
    <mergeCell ref="A74:A75"/>
    <mergeCell ref="B76:B77"/>
    <mergeCell ref="A78:A88"/>
    <mergeCell ref="B78:B81"/>
    <mergeCell ref="B82:B85"/>
    <mergeCell ref="B86:B88"/>
    <mergeCell ref="B71:B72"/>
    <mergeCell ref="B55:B56"/>
    <mergeCell ref="B57:B58"/>
    <mergeCell ref="B59:B61"/>
    <mergeCell ref="A60:A61"/>
    <mergeCell ref="A62:A63"/>
    <mergeCell ref="B62:B63"/>
    <mergeCell ref="A64:A65"/>
    <mergeCell ref="B64:B65"/>
    <mergeCell ref="B66:B68"/>
    <mergeCell ref="A67:A68"/>
    <mergeCell ref="B69:B70"/>
    <mergeCell ref="A42:A46"/>
    <mergeCell ref="B42:B46"/>
    <mergeCell ref="A47:A51"/>
    <mergeCell ref="B47:B51"/>
    <mergeCell ref="A52:A54"/>
    <mergeCell ref="B52:B54"/>
    <mergeCell ref="B29:B33"/>
    <mergeCell ref="A30:A33"/>
    <mergeCell ref="A34:A38"/>
    <mergeCell ref="B34:B38"/>
    <mergeCell ref="A39:A41"/>
    <mergeCell ref="B39:B41"/>
    <mergeCell ref="A26:A28"/>
    <mergeCell ref="B26:B28"/>
    <mergeCell ref="A7:J7"/>
    <mergeCell ref="A9:J9"/>
    <mergeCell ref="A10:J10"/>
    <mergeCell ref="A11:A12"/>
    <mergeCell ref="B11:B12"/>
    <mergeCell ref="C11:C12"/>
    <mergeCell ref="D11:J11"/>
    <mergeCell ref="A6:J6"/>
    <mergeCell ref="A1:J1"/>
    <mergeCell ref="A2:J2"/>
    <mergeCell ref="A3:J3"/>
    <mergeCell ref="A4:J4"/>
    <mergeCell ref="A5:J5"/>
    <mergeCell ref="A14:A19"/>
    <mergeCell ref="B14:B19"/>
    <mergeCell ref="A20:A25"/>
    <mergeCell ref="B20:B25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2019-12-18T06:31:22Z</cp:lastPrinted>
  <dcterms:created xsi:type="dcterms:W3CDTF">2019-03-20T06:04:42Z</dcterms:created>
  <dcterms:modified xsi:type="dcterms:W3CDTF">2019-12-18T06:32:09Z</dcterms:modified>
</cp:coreProperties>
</file>